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8870" windowHeight="8730" firstSheet="2" activeTab="2"/>
  </bookViews>
  <sheets>
    <sheet name=" 01 krycí list" sheetId="1" r:id="rId1"/>
    <sheet name="02 rekapitulace" sheetId="2" r:id="rId2"/>
    <sheet name="03 INV položky" sheetId="3" r:id="rId3"/>
    <sheet name="04 VRN položky" sheetId="6" r:id="rId4"/>
    <sheet name="05 ELEKTRO rekapitulace" sheetId="8" r:id="rId5"/>
    <sheet name="06 ELEKTRO položky" sheetId="9" r:id="rId6"/>
    <sheet name="07 SLP rekapitulace" sheetId="10" r:id="rId7"/>
    <sheet name="08 SLP položky" sheetId="11" r:id="rId8"/>
  </sheets>
  <externalReferences>
    <externalReference r:id="rId9"/>
  </externalReferences>
  <definedNames>
    <definedName name="_BPK1">'03 INV položky'!#REF!</definedName>
    <definedName name="_BPK2">'03 INV položky'!#REF!</definedName>
    <definedName name="_BPK3">'03 INV položky'!#REF!</definedName>
    <definedName name="cisloobjektu">' 01 krycí list'!$A$5</definedName>
    <definedName name="cislostavby">' 01 krycí list'!$A$7</definedName>
    <definedName name="Datum">' 01 krycí list'!$B$27</definedName>
    <definedName name="Dil">'02 rekapitulace'!$A$6</definedName>
    <definedName name="Dodavka">'02 rekapitulace'!$G$23</definedName>
    <definedName name="Dodavka0">'03 INV položky'!#REF!</definedName>
    <definedName name="HSV">'02 rekapitulace'!$E$23</definedName>
    <definedName name="HSV0">'03 INV položky'!#REF!</definedName>
    <definedName name="HZS">'02 rekapitulace'!$I$23</definedName>
    <definedName name="HZS0">'03 INV položky'!#REF!</definedName>
    <definedName name="JKSO">' 01 krycí list'!$F$5</definedName>
    <definedName name="MJ">' 01 krycí list'!$G$5</definedName>
    <definedName name="Mont">'02 rekapitulace'!$H$23</definedName>
    <definedName name="Montaz0">'03 INV položky'!#REF!</definedName>
    <definedName name="NazevDilu">'02 rekapitulace'!$B$6</definedName>
    <definedName name="nazevobjektu">' 01 krycí list'!$C$5</definedName>
    <definedName name="nazevstavby">' 01 krycí list'!$C$7</definedName>
    <definedName name="_xlnm.Print_Titles" localSheetId="1">'02 rekapitulace'!$1:$6</definedName>
    <definedName name="_xlnm.Print_Titles" localSheetId="2">'03 INV položky'!$1:$6</definedName>
    <definedName name="Objednatel">' 01 krycí list'!$C$9</definedName>
    <definedName name="_xlnm.Print_Area" localSheetId="0">' 01 krycí list'!$A$1:$G$45</definedName>
    <definedName name="_xlnm.Print_Area" localSheetId="1">'02 rekapitulace'!$A$1:$I$37</definedName>
    <definedName name="_xlnm.Print_Area" localSheetId="2">'03 INV položky'!$A$1:$G$112</definedName>
    <definedName name="PocetMJ">' 01 krycí list'!$G$8</definedName>
    <definedName name="Poznamka">' 01 krycí list'!$B$37</definedName>
    <definedName name="Projektant">' 01 krycí list'!$C$8</definedName>
    <definedName name="PSV">'02 rekapitulace'!$F$23</definedName>
    <definedName name="PSV0">'03 INV položky'!#REF!</definedName>
    <definedName name="SazbaDPH1">' 01 krycí list'!$C$30</definedName>
    <definedName name="SazbaDPH2">' 01 krycí list'!$C$32</definedName>
    <definedName name="SloupecCC">'03 INV položky'!$G$6</definedName>
    <definedName name="SloupecCisloPol">'03 INV položky'!$B$6</definedName>
    <definedName name="SloupecJC">'03 INV položky'!$F$6</definedName>
    <definedName name="SloupecMJ">'03 INV položky'!$D$6</definedName>
    <definedName name="SloupecMnozstvi">'03 INV položky'!$E$6</definedName>
    <definedName name="SloupecNazPol">'03 INV položky'!$C$6</definedName>
    <definedName name="SloupecPC">'03 INV položky'!$A$6</definedName>
    <definedName name="solver_lin" localSheetId="2" hidden="1">0</definedName>
    <definedName name="solver_num" localSheetId="2" hidden="1">0</definedName>
    <definedName name="solver_opt" localSheetId="2" hidden="1">'03 INV položky'!#REF!</definedName>
    <definedName name="solver_typ" localSheetId="2" hidden="1">1</definedName>
    <definedName name="solver_val" localSheetId="2" hidden="1">0</definedName>
    <definedName name="Typ">'03 INV položky'!#REF!</definedName>
    <definedName name="VRN">'02 rekapitulace'!$H$36</definedName>
    <definedName name="VRNKc">'02 rekapitulace'!#REF!</definedName>
    <definedName name="VRNnazev">'02 rekapitulace'!#REF!</definedName>
    <definedName name="VRNproc">'02 rekapitulace'!#REF!</definedName>
    <definedName name="VRNzakl">'02 rekapitulace'!#REF!</definedName>
    <definedName name="Zakazka">' 01 krycí list'!$G$10</definedName>
    <definedName name="Zaklad22">' 01 krycí list'!$F$32</definedName>
    <definedName name="Zaklad5">' 01 krycí list'!$F$30</definedName>
    <definedName name="Zhotovitel">' 01 krycí list'!$E$12</definedName>
  </definedNames>
  <calcPr calcId="145621"/>
</workbook>
</file>

<file path=xl/calcChain.xml><?xml version="1.0" encoding="utf-8"?>
<calcChain xmlns="http://schemas.openxmlformats.org/spreadsheetml/2006/main">
  <c r="G110" i="9" l="1"/>
  <c r="G116" i="9"/>
  <c r="G115" i="9"/>
  <c r="G114" i="9"/>
  <c r="G107" i="9"/>
  <c r="G106" i="9"/>
  <c r="G105" i="9"/>
  <c r="G104" i="9"/>
  <c r="G103" i="9"/>
  <c r="G102" i="9"/>
  <c r="G101" i="9"/>
  <c r="G100" i="9"/>
  <c r="G117" i="9" l="1"/>
  <c r="G108" i="9"/>
  <c r="F7" i="9" s="1"/>
  <c r="G7" i="9" s="1"/>
  <c r="G119" i="9" l="1"/>
  <c r="F8" i="9" s="1"/>
  <c r="G8" i="9" s="1"/>
  <c r="F99" i="3"/>
  <c r="G80" i="11" l="1"/>
  <c r="G81" i="11"/>
  <c r="G82" i="11"/>
  <c r="G83" i="11"/>
  <c r="G74" i="11"/>
  <c r="G73" i="11"/>
  <c r="G72" i="11"/>
  <c r="G71" i="11"/>
  <c r="G65" i="11"/>
  <c r="G64" i="11"/>
  <c r="G63" i="11"/>
  <c r="G62" i="11"/>
  <c r="G61" i="11"/>
  <c r="G60" i="11"/>
  <c r="G59" i="11"/>
  <c r="G58" i="11"/>
  <c r="G52" i="11"/>
  <c r="G51" i="11"/>
  <c r="G50" i="11"/>
  <c r="G49" i="11"/>
  <c r="G48" i="11"/>
  <c r="G47" i="11"/>
  <c r="G46" i="11"/>
  <c r="G40" i="11"/>
  <c r="G39" i="11"/>
  <c r="G38" i="11"/>
  <c r="G37" i="11"/>
  <c r="G36" i="11"/>
  <c r="G35" i="11"/>
  <c r="G34" i="11"/>
  <c r="G33" i="11"/>
  <c r="G32" i="11"/>
  <c r="G31" i="11"/>
  <c r="G30" i="11"/>
  <c r="G29" i="11"/>
  <c r="G28" i="11"/>
  <c r="G27" i="11"/>
  <c r="G26" i="11"/>
  <c r="G20" i="11"/>
  <c r="G19" i="11"/>
  <c r="G18" i="11"/>
  <c r="G17" i="11"/>
  <c r="G16" i="11"/>
  <c r="G15" i="11"/>
  <c r="G14" i="11"/>
  <c r="G13" i="11"/>
  <c r="G12" i="11"/>
  <c r="G11" i="11"/>
  <c r="G10" i="11"/>
  <c r="G9" i="11"/>
  <c r="G8" i="11"/>
  <c r="G7" i="11"/>
  <c r="G53" i="11" l="1"/>
  <c r="G84" i="11"/>
  <c r="G21" i="11"/>
  <c r="G41" i="11"/>
  <c r="G66" i="11"/>
  <c r="G75" i="11"/>
  <c r="E10" i="10" l="1"/>
  <c r="E9" i="10"/>
  <c r="G90" i="9"/>
  <c r="G89" i="9"/>
  <c r="G88" i="9"/>
  <c r="G87" i="9"/>
  <c r="G81" i="9"/>
  <c r="G80" i="9"/>
  <c r="G79" i="9"/>
  <c r="G78" i="9"/>
  <c r="G72" i="9"/>
  <c r="G71" i="9"/>
  <c r="G70" i="9"/>
  <c r="G69" i="9"/>
  <c r="G68" i="9"/>
  <c r="G67" i="9"/>
  <c r="G66" i="9"/>
  <c r="G65" i="9"/>
  <c r="G59" i="9"/>
  <c r="G58" i="9"/>
  <c r="G57" i="9"/>
  <c r="G56" i="9"/>
  <c r="G55" i="9"/>
  <c r="G49" i="9"/>
  <c r="G48" i="9"/>
  <c r="G47" i="9"/>
  <c r="G46" i="9"/>
  <c r="G45" i="9"/>
  <c r="G44" i="9"/>
  <c r="G43" i="9"/>
  <c r="G42" i="9"/>
  <c r="G41" i="9"/>
  <c r="G40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19" i="9"/>
  <c r="G18" i="9"/>
  <c r="G17" i="9"/>
  <c r="G16" i="9"/>
  <c r="G15" i="9"/>
  <c r="G14" i="9"/>
  <c r="G9" i="9"/>
  <c r="C12" i="6"/>
  <c r="G11" i="6"/>
  <c r="G10" i="6"/>
  <c r="G9" i="6"/>
  <c r="G8" i="6"/>
  <c r="E4" i="6"/>
  <c r="C4" i="6"/>
  <c r="F3" i="6"/>
  <c r="C3" i="6"/>
  <c r="G8" i="3"/>
  <c r="BA8" i="3" s="1"/>
  <c r="G10" i="3"/>
  <c r="BA10" i="3" s="1"/>
  <c r="G17" i="3"/>
  <c r="BA17" i="3" s="1"/>
  <c r="BA19" i="3" s="1"/>
  <c r="E8" i="2" s="1"/>
  <c r="G21" i="3"/>
  <c r="BA21" i="3" s="1"/>
  <c r="BA22" i="3" s="1"/>
  <c r="E9" i="2" s="1"/>
  <c r="G24" i="3"/>
  <c r="BA24" i="3" s="1"/>
  <c r="G25" i="3"/>
  <c r="BA25" i="3" s="1"/>
  <c r="G26" i="3"/>
  <c r="BA26" i="3" s="1"/>
  <c r="G27" i="3"/>
  <c r="BA27" i="3" s="1"/>
  <c r="G33" i="3"/>
  <c r="BA33" i="3" s="1"/>
  <c r="G35" i="3"/>
  <c r="BA35" i="3" s="1"/>
  <c r="G37" i="3"/>
  <c r="BA37" i="3" s="1"/>
  <c r="G38" i="3"/>
  <c r="BA38" i="3" s="1"/>
  <c r="G41" i="3"/>
  <c r="BA41" i="3" s="1"/>
  <c r="BA42" i="3" s="1"/>
  <c r="E12" i="2" s="1"/>
  <c r="BA44" i="3"/>
  <c r="BA48" i="3"/>
  <c r="BA49" i="3"/>
  <c r="BA51" i="3"/>
  <c r="BA52" i="3"/>
  <c r="BA54" i="3"/>
  <c r="BA55" i="3"/>
  <c r="BA57" i="3"/>
  <c r="BA58" i="3"/>
  <c r="BA59" i="3"/>
  <c r="BA60" i="3"/>
  <c r="BA61" i="3"/>
  <c r="BA62" i="3"/>
  <c r="BA64" i="3"/>
  <c r="BA66" i="3"/>
  <c r="BA69" i="3"/>
  <c r="BA70" i="3"/>
  <c r="BA73" i="3"/>
  <c r="BA75" i="3"/>
  <c r="BA77" i="3"/>
  <c r="BA78" i="3"/>
  <c r="BA80" i="3"/>
  <c r="BA83" i="3"/>
  <c r="BA84" i="3"/>
  <c r="BA85" i="3"/>
  <c r="BA88" i="3"/>
  <c r="BA92" i="3" s="1"/>
  <c r="E17" i="2" s="1"/>
  <c r="BA94" i="3"/>
  <c r="BA95" i="3"/>
  <c r="BA99" i="3"/>
  <c r="BA100" i="3" s="1"/>
  <c r="E19" i="2" s="1"/>
  <c r="BA102" i="3"/>
  <c r="G105" i="3"/>
  <c r="BA105" i="3" s="1"/>
  <c r="G106" i="3"/>
  <c r="BA106" i="3" s="1"/>
  <c r="G107" i="3"/>
  <c r="BA107" i="3" s="1"/>
  <c r="G108" i="3"/>
  <c r="BA108" i="3" s="1"/>
  <c r="G109" i="3"/>
  <c r="BA109" i="3" s="1"/>
  <c r="G110" i="3"/>
  <c r="BA110" i="3" s="1"/>
  <c r="G111" i="3"/>
  <c r="BA111" i="3" s="1"/>
  <c r="BB8" i="3"/>
  <c r="BB10" i="3"/>
  <c r="BB17" i="3"/>
  <c r="BB19" i="3" s="1"/>
  <c r="F8" i="2" s="1"/>
  <c r="BB21" i="3"/>
  <c r="BB22" i="3" s="1"/>
  <c r="F9" i="2" s="1"/>
  <c r="BB24" i="3"/>
  <c r="BB25" i="3"/>
  <c r="BB26" i="3"/>
  <c r="BB27" i="3"/>
  <c r="BB33" i="3"/>
  <c r="BB35" i="3"/>
  <c r="BB37" i="3"/>
  <c r="BB38" i="3"/>
  <c r="BB41" i="3"/>
  <c r="BB42" i="3" s="1"/>
  <c r="F12" i="2" s="1"/>
  <c r="G44" i="3"/>
  <c r="BB44" i="3" s="1"/>
  <c r="G48" i="3"/>
  <c r="BB48" i="3" s="1"/>
  <c r="G49" i="3"/>
  <c r="BB49" i="3" s="1"/>
  <c r="G51" i="3"/>
  <c r="BB51" i="3" s="1"/>
  <c r="G52" i="3"/>
  <c r="BB52" i="3" s="1"/>
  <c r="G54" i="3"/>
  <c r="BB54" i="3" s="1"/>
  <c r="G55" i="3"/>
  <c r="BB55" i="3" s="1"/>
  <c r="G57" i="3"/>
  <c r="BB57" i="3" s="1"/>
  <c r="G58" i="3"/>
  <c r="BB58" i="3" s="1"/>
  <c r="G59" i="3"/>
  <c r="BB59" i="3" s="1"/>
  <c r="G60" i="3"/>
  <c r="BB60" i="3" s="1"/>
  <c r="G61" i="3"/>
  <c r="BB61" i="3" s="1"/>
  <c r="G62" i="3"/>
  <c r="BB62" i="3" s="1"/>
  <c r="G64" i="3"/>
  <c r="BB64" i="3" s="1"/>
  <c r="G66" i="3"/>
  <c r="BB66" i="3" s="1"/>
  <c r="G69" i="3"/>
  <c r="BB69" i="3" s="1"/>
  <c r="G70" i="3"/>
  <c r="BB70" i="3" s="1"/>
  <c r="G73" i="3"/>
  <c r="BB73" i="3" s="1"/>
  <c r="G75" i="3"/>
  <c r="BB75" i="3" s="1"/>
  <c r="G77" i="3"/>
  <c r="BB77" i="3" s="1"/>
  <c r="G78" i="3"/>
  <c r="BB78" i="3" s="1"/>
  <c r="G80" i="3"/>
  <c r="BB80" i="3" s="1"/>
  <c r="G83" i="3"/>
  <c r="BB83" i="3" s="1"/>
  <c r="G84" i="3"/>
  <c r="BB84" i="3" s="1"/>
  <c r="G85" i="3"/>
  <c r="BB85" i="3" s="1"/>
  <c r="G88" i="3"/>
  <c r="BB88" i="3" s="1"/>
  <c r="BB92" i="3" s="1"/>
  <c r="F17" i="2" s="1"/>
  <c r="G94" i="3"/>
  <c r="BB94" i="3" s="1"/>
  <c r="G95" i="3"/>
  <c r="BB95" i="3" s="1"/>
  <c r="BB99" i="3"/>
  <c r="BB100" i="3" s="1"/>
  <c r="F19" i="2" s="1"/>
  <c r="BB102" i="3"/>
  <c r="BB105" i="3"/>
  <c r="BB106" i="3"/>
  <c r="BB107" i="3"/>
  <c r="BB108" i="3"/>
  <c r="BB109" i="3"/>
  <c r="BB110" i="3"/>
  <c r="BB111" i="3"/>
  <c r="BD8" i="3"/>
  <c r="BD10" i="3"/>
  <c r="BD17" i="3"/>
  <c r="BD19" i="3" s="1"/>
  <c r="H8" i="2" s="1"/>
  <c r="BD21" i="3"/>
  <c r="BD22" i="3" s="1"/>
  <c r="H9" i="2" s="1"/>
  <c r="BD24" i="3"/>
  <c r="BD25" i="3"/>
  <c r="BD26" i="3"/>
  <c r="BD27" i="3"/>
  <c r="BD33" i="3"/>
  <c r="BD35" i="3"/>
  <c r="BD37" i="3"/>
  <c r="BD38" i="3"/>
  <c r="BD41" i="3"/>
  <c r="BD42" i="3" s="1"/>
  <c r="H12" i="2" s="1"/>
  <c r="BD44" i="3"/>
  <c r="BD48" i="3"/>
  <c r="BD49" i="3"/>
  <c r="BD51" i="3"/>
  <c r="BD52" i="3"/>
  <c r="BD54" i="3"/>
  <c r="BD55" i="3"/>
  <c r="BD57" i="3"/>
  <c r="BD58" i="3"/>
  <c r="BD59" i="3"/>
  <c r="BD60" i="3"/>
  <c r="BD61" i="3"/>
  <c r="BD62" i="3"/>
  <c r="BD64" i="3"/>
  <c r="BD66" i="3"/>
  <c r="BD69" i="3"/>
  <c r="BD70" i="3"/>
  <c r="BD73" i="3"/>
  <c r="BD75" i="3"/>
  <c r="BD77" i="3"/>
  <c r="BD78" i="3"/>
  <c r="BD80" i="3"/>
  <c r="BD83" i="3"/>
  <c r="BD84" i="3"/>
  <c r="BD85" i="3"/>
  <c r="BD88" i="3"/>
  <c r="BD92" i="3" s="1"/>
  <c r="H17" i="2" s="1"/>
  <c r="BD94" i="3"/>
  <c r="BD95" i="3"/>
  <c r="BD105" i="3"/>
  <c r="BD106" i="3"/>
  <c r="BD107" i="3"/>
  <c r="BD108" i="3"/>
  <c r="BD109" i="3"/>
  <c r="BD110" i="3"/>
  <c r="BD111" i="3"/>
  <c r="BC8" i="3"/>
  <c r="BC10" i="3"/>
  <c r="BC17" i="3"/>
  <c r="BC19" i="3" s="1"/>
  <c r="G8" i="2" s="1"/>
  <c r="BC21" i="3"/>
  <c r="BC22" i="3" s="1"/>
  <c r="G9" i="2" s="1"/>
  <c r="BC24" i="3"/>
  <c r="BC25" i="3"/>
  <c r="BC26" i="3"/>
  <c r="BC27" i="3"/>
  <c r="BC33" i="3"/>
  <c r="BC35" i="3"/>
  <c r="BC37" i="3"/>
  <c r="BC38" i="3"/>
  <c r="BC41" i="3"/>
  <c r="BC42" i="3" s="1"/>
  <c r="G12" i="2" s="1"/>
  <c r="BC44" i="3"/>
  <c r="BC48" i="3"/>
  <c r="BC49" i="3"/>
  <c r="BC51" i="3"/>
  <c r="BC52" i="3"/>
  <c r="BC54" i="3"/>
  <c r="BC55" i="3"/>
  <c r="BC57" i="3"/>
  <c r="BC58" i="3"/>
  <c r="BC59" i="3"/>
  <c r="BC60" i="3"/>
  <c r="BC61" i="3"/>
  <c r="BC62" i="3"/>
  <c r="BC64" i="3"/>
  <c r="BC66" i="3"/>
  <c r="BC69" i="3"/>
  <c r="BC70" i="3"/>
  <c r="BC73" i="3"/>
  <c r="BC75" i="3"/>
  <c r="BC77" i="3"/>
  <c r="BC78" i="3"/>
  <c r="BC80" i="3"/>
  <c r="BC83" i="3"/>
  <c r="BC84" i="3"/>
  <c r="BC85" i="3"/>
  <c r="BC88" i="3"/>
  <c r="BC92" i="3" s="1"/>
  <c r="G17" i="2" s="1"/>
  <c r="BC94" i="3"/>
  <c r="BC95" i="3"/>
  <c r="BC99" i="3"/>
  <c r="BC100" i="3" s="1"/>
  <c r="G19" i="2" s="1"/>
  <c r="BC102" i="3"/>
  <c r="BC105" i="3"/>
  <c r="BC106" i="3"/>
  <c r="BC107" i="3"/>
  <c r="BC108" i="3"/>
  <c r="BC109" i="3"/>
  <c r="BC110" i="3"/>
  <c r="BC111" i="3"/>
  <c r="D21" i="1"/>
  <c r="D20" i="1"/>
  <c r="D19" i="1"/>
  <c r="D18" i="1"/>
  <c r="D17" i="1"/>
  <c r="D16" i="1"/>
  <c r="D15" i="1"/>
  <c r="BE8" i="3"/>
  <c r="BE10" i="3"/>
  <c r="BE17" i="3"/>
  <c r="BE19" i="3" s="1"/>
  <c r="I8" i="2" s="1"/>
  <c r="BE21" i="3"/>
  <c r="BE22" i="3" s="1"/>
  <c r="I9" i="2" s="1"/>
  <c r="BE24" i="3"/>
  <c r="BE25" i="3"/>
  <c r="BE26" i="3"/>
  <c r="BE27" i="3"/>
  <c r="BE33" i="3"/>
  <c r="BE35" i="3"/>
  <c r="BE37" i="3"/>
  <c r="BE38" i="3"/>
  <c r="BE41" i="3"/>
  <c r="BE42" i="3" s="1"/>
  <c r="I12" i="2" s="1"/>
  <c r="BE44" i="3"/>
  <c r="BE48" i="3"/>
  <c r="BE49" i="3"/>
  <c r="BE51" i="3"/>
  <c r="BE52" i="3"/>
  <c r="BE54" i="3"/>
  <c r="BE55" i="3"/>
  <c r="BE57" i="3"/>
  <c r="BE58" i="3"/>
  <c r="BE59" i="3"/>
  <c r="BE60" i="3"/>
  <c r="BE61" i="3"/>
  <c r="BE62" i="3"/>
  <c r="BE64" i="3"/>
  <c r="BE66" i="3"/>
  <c r="BE69" i="3"/>
  <c r="BE70" i="3"/>
  <c r="BE73" i="3"/>
  <c r="BE75" i="3"/>
  <c r="BE77" i="3"/>
  <c r="BE78" i="3"/>
  <c r="BE80" i="3"/>
  <c r="BE83" i="3"/>
  <c r="BE84" i="3"/>
  <c r="BE85" i="3"/>
  <c r="BE88" i="3"/>
  <c r="BE92" i="3" s="1"/>
  <c r="I17" i="2" s="1"/>
  <c r="BE94" i="3"/>
  <c r="BE95" i="3"/>
  <c r="BE99" i="3"/>
  <c r="BE100" i="3" s="1"/>
  <c r="I19" i="2" s="1"/>
  <c r="BE102" i="3"/>
  <c r="BE103" i="3" s="1"/>
  <c r="I20" i="2" s="1"/>
  <c r="BE105" i="3"/>
  <c r="BE106" i="3"/>
  <c r="BE107" i="3"/>
  <c r="BE108" i="3"/>
  <c r="BE109" i="3"/>
  <c r="BE110" i="3"/>
  <c r="BE111" i="3"/>
  <c r="B21" i="2"/>
  <c r="A21" i="2"/>
  <c r="C112" i="3"/>
  <c r="B20" i="2"/>
  <c r="A20" i="2"/>
  <c r="C103" i="3"/>
  <c r="B19" i="2"/>
  <c r="A19" i="2"/>
  <c r="C100" i="3"/>
  <c r="B18" i="2"/>
  <c r="A18" i="2"/>
  <c r="C97" i="3"/>
  <c r="B17" i="2"/>
  <c r="A17" i="2"/>
  <c r="C92" i="3"/>
  <c r="B16" i="2"/>
  <c r="A16" i="2"/>
  <c r="C86" i="3"/>
  <c r="B15" i="2"/>
  <c r="A15" i="2"/>
  <c r="C81" i="3"/>
  <c r="B14" i="2"/>
  <c r="A14" i="2"/>
  <c r="C71" i="3"/>
  <c r="B13" i="2"/>
  <c r="A13" i="2"/>
  <c r="C67" i="3"/>
  <c r="B12" i="2"/>
  <c r="A12" i="2"/>
  <c r="C42" i="3"/>
  <c r="B11" i="2"/>
  <c r="A11" i="2"/>
  <c r="C39" i="3"/>
  <c r="B10" i="2"/>
  <c r="A10" i="2"/>
  <c r="C31" i="3"/>
  <c r="B9" i="2"/>
  <c r="A9" i="2"/>
  <c r="C22" i="3"/>
  <c r="B8" i="2"/>
  <c r="A8" i="2"/>
  <c r="G19" i="3"/>
  <c r="C19" i="3"/>
  <c r="B7" i="2"/>
  <c r="A7" i="2"/>
  <c r="C2" i="1"/>
  <c r="D2" i="1"/>
  <c r="G9" i="1"/>
  <c r="C31" i="1"/>
  <c r="C33" i="1"/>
  <c r="F33" i="1" s="1"/>
  <c r="C1" i="2"/>
  <c r="C2" i="2"/>
  <c r="C3" i="3"/>
  <c r="F3" i="3"/>
  <c r="C4" i="3"/>
  <c r="E4" i="3"/>
  <c r="C15" i="3"/>
  <c r="G12" i="6" l="1"/>
  <c r="E22" i="2" s="1"/>
  <c r="BD112" i="3"/>
  <c r="H21" i="2" s="1"/>
  <c r="BD31" i="3"/>
  <c r="H10" i="2" s="1"/>
  <c r="E11" i="10"/>
  <c r="E15" i="10" s="1"/>
  <c r="G102" i="3" s="1"/>
  <c r="BA71" i="3"/>
  <c r="E14" i="2" s="1"/>
  <c r="BC97" i="3"/>
  <c r="G18" i="2" s="1"/>
  <c r="BD86" i="3"/>
  <c r="H16" i="2" s="1"/>
  <c r="G42" i="3"/>
  <c r="BC39" i="3"/>
  <c r="G11" i="2" s="1"/>
  <c r="BC15" i="3"/>
  <c r="G7" i="2" s="1"/>
  <c r="BE81" i="3"/>
  <c r="I15" i="2" s="1"/>
  <c r="BD67" i="3"/>
  <c r="H13" i="2" s="1"/>
  <c r="G15" i="3"/>
  <c r="G22" i="3"/>
  <c r="G31" i="3"/>
  <c r="G39" i="3"/>
  <c r="G67" i="3"/>
  <c r="G71" i="3"/>
  <c r="G81" i="3"/>
  <c r="G86" i="3"/>
  <c r="G92" i="3"/>
  <c r="G97" i="3"/>
  <c r="BC112" i="3"/>
  <c r="G21" i="2" s="1"/>
  <c r="BC71" i="3"/>
  <c r="G14" i="2" s="1"/>
  <c r="BD15" i="3"/>
  <c r="H7" i="2" s="1"/>
  <c r="BB39" i="3"/>
  <c r="F11" i="2" s="1"/>
  <c r="BA97" i="3"/>
  <c r="E18" i="2" s="1"/>
  <c r="G20" i="9"/>
  <c r="G50" i="9"/>
  <c r="E10" i="8" s="1"/>
  <c r="G60" i="9"/>
  <c r="G73" i="9"/>
  <c r="G82" i="9"/>
  <c r="BC67" i="3"/>
  <c r="G13" i="2" s="1"/>
  <c r="BB112" i="3"/>
  <c r="F21" i="2" s="1"/>
  <c r="BA67" i="3"/>
  <c r="E13" i="2" s="1"/>
  <c r="BD39" i="3"/>
  <c r="H11" i="2" s="1"/>
  <c r="BB31" i="3"/>
  <c r="F10" i="2" s="1"/>
  <c r="G112" i="3"/>
  <c r="BE97" i="3"/>
  <c r="I18" i="2" s="1"/>
  <c r="BC86" i="3"/>
  <c r="G16" i="2" s="1"/>
  <c r="BC31" i="3"/>
  <c r="G10" i="2" s="1"/>
  <c r="BD71" i="3"/>
  <c r="H14" i="2" s="1"/>
  <c r="BB97" i="3"/>
  <c r="F18" i="2" s="1"/>
  <c r="BB15" i="3"/>
  <c r="F7" i="2" s="1"/>
  <c r="BA86" i="3"/>
  <c r="E16" i="2" s="1"/>
  <c r="BA15" i="3"/>
  <c r="E7" i="2" s="1"/>
  <c r="G91" i="9"/>
  <c r="BB86" i="3"/>
  <c r="F16" i="2" s="1"/>
  <c r="BB67" i="3"/>
  <c r="F13" i="2" s="1"/>
  <c r="BA39" i="3"/>
  <c r="E11" i="2" s="1"/>
  <c r="BA31" i="3"/>
  <c r="E10" i="2" s="1"/>
  <c r="BB81" i="3"/>
  <c r="F15" i="2" s="1"/>
  <c r="BB71" i="3"/>
  <c r="F14" i="2" s="1"/>
  <c r="BE86" i="3"/>
  <c r="I16" i="2" s="1"/>
  <c r="BE39" i="3"/>
  <c r="I11" i="2" s="1"/>
  <c r="BE31" i="3"/>
  <c r="I10" i="2" s="1"/>
  <c r="BC103" i="3"/>
  <c r="G20" i="2" s="1"/>
  <c r="BD81" i="3"/>
  <c r="H15" i="2" s="1"/>
  <c r="BA112" i="3"/>
  <c r="E21" i="2" s="1"/>
  <c r="BA103" i="3"/>
  <c r="E20" i="2" s="1"/>
  <c r="BE112" i="3"/>
  <c r="I21" i="2" s="1"/>
  <c r="BE71" i="3"/>
  <c r="I14" i="2" s="1"/>
  <c r="BE67" i="3"/>
  <c r="I13" i="2" s="1"/>
  <c r="BE15" i="3"/>
  <c r="I7" i="2" s="1"/>
  <c r="BC81" i="3"/>
  <c r="G15" i="2" s="1"/>
  <c r="BD97" i="3"/>
  <c r="H18" i="2" s="1"/>
  <c r="BB103" i="3"/>
  <c r="F20" i="2" s="1"/>
  <c r="BA81" i="3"/>
  <c r="E15" i="2" s="1"/>
  <c r="G103" i="3" l="1"/>
  <c r="BD102" i="3"/>
  <c r="BD103" i="3" s="1"/>
  <c r="H20" i="2" s="1"/>
  <c r="G23" i="2"/>
  <c r="C15" i="1" s="1"/>
  <c r="E23" i="2"/>
  <c r="C17" i="1" s="1"/>
  <c r="I23" i="2"/>
  <c r="C21" i="1" s="1"/>
  <c r="E9" i="8"/>
  <c r="E11" i="8" s="1"/>
  <c r="E15" i="8" s="1"/>
  <c r="G99" i="3" s="1"/>
  <c r="BD99" i="3" s="1"/>
  <c r="BD100" i="3" s="1"/>
  <c r="H19" i="2" s="1"/>
  <c r="H23" i="2" s="1"/>
  <c r="C16" i="1" s="1"/>
  <c r="F23" i="2"/>
  <c r="C18" i="1" s="1"/>
  <c r="G100" i="3" l="1"/>
  <c r="G31" i="2"/>
  <c r="I31" i="2" s="1"/>
  <c r="G18" i="1" s="1"/>
  <c r="G33" i="2"/>
  <c r="I33" i="2" s="1"/>
  <c r="G20" i="1" s="1"/>
  <c r="G35" i="2"/>
  <c r="I35" i="2" s="1"/>
  <c r="G29" i="2"/>
  <c r="I29" i="2" s="1"/>
  <c r="G16" i="1" s="1"/>
  <c r="C19" i="1"/>
  <c r="C22" i="1" s="1"/>
  <c r="G32" i="2"/>
  <c r="I32" i="2" s="1"/>
  <c r="G19" i="1" s="1"/>
  <c r="G34" i="2"/>
  <c r="I34" i="2" s="1"/>
  <c r="G21" i="1" s="1"/>
  <c r="G30" i="2"/>
  <c r="I30" i="2" s="1"/>
  <c r="G17" i="1" s="1"/>
  <c r="G28" i="2"/>
  <c r="I28" i="2" s="1"/>
  <c r="H36" i="2" l="1"/>
  <c r="G23" i="1" s="1"/>
  <c r="C23" i="1" s="1"/>
  <c r="F30" i="1" s="1"/>
  <c r="F31" i="1" s="1"/>
  <c r="F34" i="1" s="1"/>
  <c r="G15" i="1"/>
  <c r="G22" i="1" l="1"/>
</calcChain>
</file>

<file path=xl/sharedStrings.xml><?xml version="1.0" encoding="utf-8"?>
<sst xmlns="http://schemas.openxmlformats.org/spreadsheetml/2006/main" count="872" uniqueCount="487">
  <si>
    <t>POLOŽKOVÝ ROZPOČET</t>
  </si>
  <si>
    <t>Rozpočet: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</si>
  <si>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</si>
  <si>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</si>
  <si>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</si>
  <si>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</si>
  <si>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</si>
  <si>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</si>
  <si>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</si>
  <si>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</si>
  <si>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</si>
  <si>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</si>
  <si>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</si>
  <si>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</si>
  <si>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</si>
  <si>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</si>
  <si>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</si>
  <si>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</si>
  <si>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</si>
  <si>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</si>
  <si>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</si>
  <si>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</si>
  <si>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</si>
  <si>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</si>
  <si>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</si>
  <si>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</si>
  <si>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</si>
  <si>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</si>
  <si>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</si>
  <si>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</si>
  <si>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</si>
  <si>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</si>
  <si>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</si>
  <si>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</si>
  <si>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</si>
  <si>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</si>
  <si>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</si>
  <si>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</si>
  <si>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</si>
  <si>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</si>
  <si>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</si>
  <si>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</si>
  <si>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</si>
  <si>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</si>
  <si>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</si>
  <si>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Rozpočet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</si>
  <si>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</si>
  <si>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</si>
  <si>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</si>
  <si>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</si>
  <si>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</si>
  <si>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</si>
  <si>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</si>
  <si>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</si>
  <si>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</si>
  <si>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</si>
  <si>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</si>
  <si>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</si>
  <si>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</si>
  <si>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</si>
  <si>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</si>
  <si>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</si>
  <si>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</si>
  <si>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</si>
  <si>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</si>
  <si>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</si>
  <si>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</si>
  <si>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</si>
  <si>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</si>
  <si>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</si>
  <si>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10001342</t>
  </si>
  <si>
    <t>REKONSTRUKCE STROJOVÉHO SÁLU 1.NP OBJ. B</t>
  </si>
  <si>
    <t>S01</t>
  </si>
  <si>
    <t>REK.MENDELU UČEBNA OBJ.B 0107</t>
  </si>
  <si>
    <t>3</t>
  </si>
  <si>
    <t>Svislé a kompletní konstrukce</t>
  </si>
  <si>
    <t>342264051RX1</t>
  </si>
  <si>
    <t>Podhled sádrokartonový na zavěšenou ocel. konstr. desky  tl. 2 x 12,5 mm, bez izolace</t>
  </si>
  <si>
    <t>m2</t>
  </si>
  <si>
    <t>17,:74,60</t>
  </si>
  <si>
    <t>342266111RU7</t>
  </si>
  <si>
    <t>Obklad stěn sádrokartonem na ocelovou konstrukci desky standard tl. 12,5 mm, bez izolace</t>
  </si>
  <si>
    <t>12,:11,9*3,15-0,85*2,6*3-1,3*2,6*3</t>
  </si>
  <si>
    <t>6,43*3,15</t>
  </si>
  <si>
    <t>11,9*3,65-1,05*3,45*6</t>
  </si>
  <si>
    <t>6,43*3,15-1,25*2,45</t>
  </si>
  <si>
    <t>6</t>
  </si>
  <si>
    <t>Úpravy povrchu, podlahy</t>
  </si>
  <si>
    <t>612431111R00</t>
  </si>
  <si>
    <t>Omítka sádrokartonových stěn stropů, přebroušení, přetmelení</t>
  </si>
  <si>
    <t>74,6+79,86</t>
  </si>
  <si>
    <t>94</t>
  </si>
  <si>
    <t>Lešení a stavební výtahy</t>
  </si>
  <si>
    <t>941955002R00</t>
  </si>
  <si>
    <t>Lešení lehké pomocné, výška podlahy do 1,9 m</t>
  </si>
  <si>
    <t>95</t>
  </si>
  <si>
    <t>Dokončovací konstrukce na pozemních stavbách</t>
  </si>
  <si>
    <t>952901111R00</t>
  </si>
  <si>
    <t>Vyčištění budov o výšce podlaží do 4 m</t>
  </si>
  <si>
    <t>952902110R00</t>
  </si>
  <si>
    <t>Čištění zametáním v místnostech a chodbách</t>
  </si>
  <si>
    <t>95-01</t>
  </si>
  <si>
    <t>zednické výpomoci pro řemesla</t>
  </si>
  <si>
    <t>hod</t>
  </si>
  <si>
    <t>95-02</t>
  </si>
  <si>
    <t>zakrývání kcí + likvidace</t>
  </si>
  <si>
    <t>skříně.:0,85*2,6*3*1,2+1,35*2,6*3*1,2</t>
  </si>
  <si>
    <t>dveře.:1,25*2,45*1,2</t>
  </si>
  <si>
    <t>okna, rad.:1,05*3,45*1,2*6</t>
  </si>
  <si>
    <t>96</t>
  </si>
  <si>
    <t>Bourání konstrukcí</t>
  </si>
  <si>
    <t>974042532R00</t>
  </si>
  <si>
    <t>Vysekání rýh betonová,  5x7 cm</t>
  </si>
  <si>
    <t>m</t>
  </si>
  <si>
    <t>16,:5,2*2*5+2,3*2+1</t>
  </si>
  <si>
    <t>974042537R00</t>
  </si>
  <si>
    <t>Vysekání rýh betonová,  5x30 cm</t>
  </si>
  <si>
    <t>16,:11,90</t>
  </si>
  <si>
    <t>96-01</t>
  </si>
  <si>
    <t>vystěhování lavic-4, stolů-5, skříní-9</t>
  </si>
  <si>
    <t>96-02</t>
  </si>
  <si>
    <t>broušení mazaniny, odstranění lepidla</t>
  </si>
  <si>
    <t>99</t>
  </si>
  <si>
    <t>Staveništní přesun hmot</t>
  </si>
  <si>
    <t>999281108R00</t>
  </si>
  <si>
    <t xml:space="preserve">Přesun hmot pro opravy a údržbu do výšky 12 m </t>
  </si>
  <si>
    <t>t</t>
  </si>
  <si>
    <t>766</t>
  </si>
  <si>
    <t>Konstrukce truhlářské</t>
  </si>
  <si>
    <t>766411821R00</t>
  </si>
  <si>
    <t>Demontáž obložení stěn palubkami</t>
  </si>
  <si>
    <t>2,:5*3,15+11,9*3,15-1,2*3,15*6</t>
  </si>
  <si>
    <t>11,9*3,15-1,35*2,6*3-0,85*2,6*3</t>
  </si>
  <si>
    <t>766411822R00</t>
  </si>
  <si>
    <t>Demontáž podkladových roštů obložení stěn</t>
  </si>
  <si>
    <t>766414132R00</t>
  </si>
  <si>
    <t>Obložení stěn pl. do 5 m2, panely dýh. do 1,5 m2 stoly</t>
  </si>
  <si>
    <t>14,:74,20</t>
  </si>
  <si>
    <t>766694122R00</t>
  </si>
  <si>
    <t>Montáž parapetních desek š.nad 30 cm,dl.do 160 cm</t>
  </si>
  <si>
    <t>kus</t>
  </si>
  <si>
    <t>766950020RAB</t>
  </si>
  <si>
    <t>Oprava dřevěných dveří, opálení a nátěr s výměnou prvků</t>
  </si>
  <si>
    <t>1,25*2,45*2</t>
  </si>
  <si>
    <t>766-01</t>
  </si>
  <si>
    <t>dodávka parapet. desek lamino 115/40 cm komplet</t>
  </si>
  <si>
    <t>766-02</t>
  </si>
  <si>
    <t>dodávka lamin. desky ABS hrany</t>
  </si>
  <si>
    <t>14,:74,20*1,15</t>
  </si>
  <si>
    <t>766-03</t>
  </si>
  <si>
    <t>nastěhování + montáž skříní, lavic, stolů</t>
  </si>
  <si>
    <t>766-11</t>
  </si>
  <si>
    <t>repase stávajících vest. skříní 85/260 cm</t>
  </si>
  <si>
    <t>766-11A</t>
  </si>
  <si>
    <t>repase stávajících vestavěných skříní 135/260 cm</t>
  </si>
  <si>
    <t>766-15</t>
  </si>
  <si>
    <t>repase +nastěhování stolů s bet. výplní + nátěr</t>
  </si>
  <si>
    <t>766-18</t>
  </si>
  <si>
    <t>očistění tabule + nátěr rámů</t>
  </si>
  <si>
    <t>766411811xx</t>
  </si>
  <si>
    <t>Demontáž parapetů</t>
  </si>
  <si>
    <t>3,:1,25*0,75*6</t>
  </si>
  <si>
    <t>766421811XX</t>
  </si>
  <si>
    <t>Odstranění stáv. dřev. desek a obložení lavic</t>
  </si>
  <si>
    <t>4,:(1,15*0,75+3,8*0,75)*20</t>
  </si>
  <si>
    <t>998766202R00</t>
  </si>
  <si>
    <t xml:space="preserve">Přesun hmot pro truhlářské konstr., výšky do 12 m </t>
  </si>
  <si>
    <t>767</t>
  </si>
  <si>
    <t>Konstrukce zámečnické</t>
  </si>
  <si>
    <t>767581801R00</t>
  </si>
  <si>
    <t>Demontáž podhledů - kazet</t>
  </si>
  <si>
    <t>767582800R00</t>
  </si>
  <si>
    <t>Demontáž podhledů - roštů</t>
  </si>
  <si>
    <t>776</t>
  </si>
  <si>
    <t>Podlahy povlakové</t>
  </si>
  <si>
    <t>776401800R00</t>
  </si>
  <si>
    <t>Demontáž soklíků nebo lišt, pryžových nebo z PVC</t>
  </si>
  <si>
    <t>6,:11,9+11,9+6,43+6,43-1,2</t>
  </si>
  <si>
    <t>776511820RT1</t>
  </si>
  <si>
    <t>Odstranění PVC a koberců lepených s podložkou z ploch nad 20 m2</t>
  </si>
  <si>
    <t>6,:74,60</t>
  </si>
  <si>
    <t>776520020RAI</t>
  </si>
  <si>
    <t>Podlaha povlaková z PVC čtverců, soklík pouze položení, podlahovina ve specifikaci</t>
  </si>
  <si>
    <t>776-01</t>
  </si>
  <si>
    <t>dodávka čtverců PVC + soklík</t>
  </si>
  <si>
    <t>74,6*1,15</t>
  </si>
  <si>
    <t>998776202R00</t>
  </si>
  <si>
    <t xml:space="preserve">Přesun hmot pro podlahy povlakové, výšky do 12 m </t>
  </si>
  <si>
    <t>777</t>
  </si>
  <si>
    <t>Podlahy ze syntetických hmot</t>
  </si>
  <si>
    <t>777553010R00</t>
  </si>
  <si>
    <t>Penetrace savého podkladu</t>
  </si>
  <si>
    <t>777561020R00</t>
  </si>
  <si>
    <t>Vyrovnání podlahy stěrkou  tloušťky 2 mm</t>
  </si>
  <si>
    <t>998777202R00</t>
  </si>
  <si>
    <t xml:space="preserve">Přesun hmot pro podlahy syntetické, výšky do 12 m </t>
  </si>
  <si>
    <t>783</t>
  </si>
  <si>
    <t>Nátěry</t>
  </si>
  <si>
    <t>783950010RAB</t>
  </si>
  <si>
    <t>Oprava nátěrů kovových konstrukcí syntet. lakem opálení, odmaštění, 1x krycí + 1x email</t>
  </si>
  <si>
    <t>lavice.:20*1,5</t>
  </si>
  <si>
    <t>radiátory.:0,6*1*4*6</t>
  </si>
  <si>
    <t>rozvody.:6</t>
  </si>
  <si>
    <t>784</t>
  </si>
  <si>
    <t>Malby</t>
  </si>
  <si>
    <t>784450025RA0</t>
  </si>
  <si>
    <t>Malba ze směsi  na SDK, penetrace 1x, bílá 2x</t>
  </si>
  <si>
    <t>784950030RAA</t>
  </si>
  <si>
    <t>Oprava maleb z malířských směsí oškrábání, umytí, vyhlazení, 2x malba</t>
  </si>
  <si>
    <t>okna ostění.:(3,45+3,45+1,2)*0,6*6</t>
  </si>
  <si>
    <t>M21</t>
  </si>
  <si>
    <t>Elektromontáže</t>
  </si>
  <si>
    <t>FV950001</t>
  </si>
  <si>
    <t>Aplikace protipožární malty</t>
  </si>
  <si>
    <t>FV985002.1</t>
  </si>
  <si>
    <t>FV985003</t>
  </si>
  <si>
    <t>Krabice odbočná s víčkem, bez zapojení, kruhová KO68</t>
  </si>
  <si>
    <t>FV985007</t>
  </si>
  <si>
    <t>FV985008</t>
  </si>
  <si>
    <t>FV985009</t>
  </si>
  <si>
    <t>FV985023</t>
  </si>
  <si>
    <t>Tepelně izolační podložka</t>
  </si>
  <si>
    <t>FV990196.1</t>
  </si>
  <si>
    <t>Krabice přístrojová bez zapojení</t>
  </si>
  <si>
    <t>FV990205</t>
  </si>
  <si>
    <t>FV990210</t>
  </si>
  <si>
    <t>FV990211.1</t>
  </si>
  <si>
    <t>FV990211.2</t>
  </si>
  <si>
    <t>FV990211.3</t>
  </si>
  <si>
    <t>FV990271</t>
  </si>
  <si>
    <t>Zapojení el. spotřebiče</t>
  </si>
  <si>
    <t>FV990301</t>
  </si>
  <si>
    <t>FV990502</t>
  </si>
  <si>
    <t>FV990803</t>
  </si>
  <si>
    <t>FV992001</t>
  </si>
  <si>
    <t>Drátěný kabelový žlab 50/50 vč. přísl.</t>
  </si>
  <si>
    <t>FV993002</t>
  </si>
  <si>
    <t>FV993311</t>
  </si>
  <si>
    <t>Ukončení celoplast. kabelů do 4 x 10 mm2</t>
  </si>
  <si>
    <t>FV993319</t>
  </si>
  <si>
    <t>FV995054.2</t>
  </si>
  <si>
    <t>CYKY 750V 3 x 1,5 uložený pod omítkou</t>
  </si>
  <si>
    <t>FV995088.1</t>
  </si>
  <si>
    <t>FV995091</t>
  </si>
  <si>
    <t>Tepelně izolační podložka PI 80 2ZT</t>
  </si>
  <si>
    <t>KOP-1425</t>
  </si>
  <si>
    <t>KOP-KP 67/2</t>
  </si>
  <si>
    <t>KOP-KR 125</t>
  </si>
  <si>
    <t>KOP-KR 97</t>
  </si>
  <si>
    <t>kpl</t>
  </si>
  <si>
    <t>VR d 3-F do 40</t>
  </si>
  <si>
    <t>VR h 50/50</t>
  </si>
  <si>
    <t>drátěný pozinkovaný kabelový žlab 50/50 vč. spojek</t>
  </si>
  <si>
    <t>ZZ500000</t>
  </si>
  <si>
    <t>ZZ500001</t>
  </si>
  <si>
    <t>ZZ500002</t>
  </si>
  <si>
    <t>Zkušební provoz</t>
  </si>
  <si>
    <t>ZZ500005</t>
  </si>
  <si>
    <t>ZZ500006</t>
  </si>
  <si>
    <t>Demontáž stávajících rozvodů</t>
  </si>
  <si>
    <t>ZZ500007</t>
  </si>
  <si>
    <t>Výchozí revize el. zařízení</t>
  </si>
  <si>
    <t>M22</t>
  </si>
  <si>
    <t>Montáž sdělovací a zabezp. techniky</t>
  </si>
  <si>
    <t>Příprava kabelových tras, montáž + dodávka</t>
  </si>
  <si>
    <t>Rozvod datové sítě - montáž</t>
  </si>
  <si>
    <t>Rozvod datové sítě - dodávka</t>
  </si>
  <si>
    <t>Rozvod pro AV techniku - montáž</t>
  </si>
  <si>
    <t>Rozvod pro AV techniku - dodávka</t>
  </si>
  <si>
    <t>Rozvod signálů GPS - montáž</t>
  </si>
  <si>
    <t>D96</t>
  </si>
  <si>
    <t>Přesuny suti a vybouraných hmot</t>
  </si>
  <si>
    <t>979011111R00</t>
  </si>
  <si>
    <t xml:space="preserve">Svislá doprava suti a vybour. hmot za 2.NP a 1.PP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</si>
  <si>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</si>
  <si>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</si>
  <si>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</si>
  <si>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</si>
  <si>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</si>
  <si>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</si>
  <si>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</si>
  <si>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</si>
  <si>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979094211R00</t>
  </si>
  <si>
    <t xml:space="preserve">Nakládání nebo překládání vybourané suti </t>
  </si>
  <si>
    <t>979990181R00</t>
  </si>
  <si>
    <t xml:space="preserve">Poplatek za skládku suti - PVC podlahová krytina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</si>
  <si>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</si>
  <si>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</si>
  <si>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</si>
  <si>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</si>
  <si>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</si>
  <si>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</si>
  <si>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</si>
  <si>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</si>
  <si>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000</t>
  </si>
  <si>
    <t>Vedlejší a ostatní náklady</t>
  </si>
  <si>
    <t>9-01</t>
  </si>
  <si>
    <t>Vybudování, provoz, odstranění, zařízení staveništ, vyklizení místnosti</t>
  </si>
  <si>
    <t>soubor</t>
  </si>
  <si>
    <t>9-02</t>
  </si>
  <si>
    <t>9-03</t>
  </si>
  <si>
    <t>Kompletační činnost, spolupráce při zajištování subdodávek</t>
  </si>
  <si>
    <t>9-04</t>
  </si>
  <si>
    <t>No.</t>
  </si>
  <si>
    <t>Popis položky</t>
  </si>
  <si>
    <t>Počet</t>
  </si>
  <si>
    <t>Jedn. cena</t>
  </si>
  <si>
    <t>Celkem</t>
  </si>
  <si>
    <t>ZZ999199</t>
  </si>
  <si>
    <t>Dodávka atypických el. rozváděčů</t>
  </si>
  <si>
    <t>viz výkres ROZVODNICE R1017</t>
  </si>
  <si>
    <t>ZZ999200</t>
  </si>
  <si>
    <t>Dodávka svítidel</t>
  </si>
  <si>
    <t>viz PŮDORYS STROJOVÉHO SÁLU 01017</t>
  </si>
  <si>
    <t>Hodinová sazba</t>
  </si>
  <si>
    <t>Nespecifikované práce</t>
  </si>
  <si>
    <t>Koordinace s ostatními účastníky výstavby</t>
  </si>
  <si>
    <t>Úprava stávajícího rozváděče</t>
  </si>
  <si>
    <t>Montáž dle ceníku C21M</t>
  </si>
  <si>
    <t>Krabice pro lišt. rozvod bez zapojení "" dvojnásobná</t>
  </si>
  <si>
    <t>Krabice odbočná s víčkem, svorkovnicí vč. zap. kruhová KR68</t>
  </si>
  <si>
    <t>Krabice odbočná s víčkem, svorkovnicí vč. zap. kruhová KR97</t>
  </si>
  <si>
    <t>Krabice odbočná s víčkem, svorkovnicí vč. zap. čtver. KR125</t>
  </si>
  <si>
    <t>Tlačítkový domovní ovladač</t>
  </si>
  <si>
    <t>Domovní zásuvka dvojitá 1zapojení</t>
  </si>
  <si>
    <t>Domovní zásuvka dvojitá 2 zapojení 10/16A/250V/2P+Z</t>
  </si>
  <si>
    <t>Dom. zásuvka jedn. 2 zapojení 10/16A/250A/2P+Z, svodič přep.</t>
  </si>
  <si>
    <t>Dom. zásuvka dvoj. 2 zapojení 10/16A/250A/2P+Z, svodič přep.</t>
  </si>
  <si>
    <t>Montáž atypických rozvodnic     50 kg</t>
  </si>
  <si>
    <t>Montáž zářivkového/LED svítidla</t>
  </si>
  <si>
    <t>Trubka oheb. elektroinstalační, pod omítkou, 25.0 mm</t>
  </si>
  <si>
    <t>Jistič modulový 3-F.</t>
  </si>
  <si>
    <t>Ukončení celoplast. kabelů  do 5 x 10 mm2</t>
  </si>
  <si>
    <t>FV995055</t>
  </si>
  <si>
    <t>CYKY 750V 3 x 2,5 uložený pod omítkou</t>
  </si>
  <si>
    <t>CYKY 750V 5 x 1.5 uložený pod omítkou</t>
  </si>
  <si>
    <t>CYKY 750V 5 x 6 uložený pod omítkou</t>
  </si>
  <si>
    <t>Dodávka vloženého materiálu</t>
  </si>
  <si>
    <t>VR l  CP636</t>
  </si>
  <si>
    <t>protipožární malta požární odolnost 90min</t>
  </si>
  <si>
    <t xml:space="preserve">VR b NSM </t>
  </si>
  <si>
    <t>zásuvka  s vest. svodičem přepětí T3</t>
  </si>
  <si>
    <t>zásuvka  dvojnás.  s vest. svodičem přepětí T3</t>
  </si>
  <si>
    <t>modulový jistič 3-F. do 40A</t>
  </si>
  <si>
    <t>Dodávka materiálu</t>
  </si>
  <si>
    <t>KOP-PI 80 2ZT</t>
  </si>
  <si>
    <t>KOPL-LK80X282T</t>
  </si>
  <si>
    <t xml:space="preserve">KRABICE LIŠTOVÁ </t>
  </si>
  <si>
    <t>KOP-KU 68-1902</t>
  </si>
  <si>
    <t>KRABICE UNIVERZÁLNÍ KU 68-1902</t>
  </si>
  <si>
    <t>KOP-KU 68-1903</t>
  </si>
  <si>
    <t>KRABICE UNIVERZÁLNÍ KU 68-1903</t>
  </si>
  <si>
    <t>ROZVODKA KRABICOVÁ KR 97</t>
  </si>
  <si>
    <t>ROZVODKA KRABICOVÁ KR 125</t>
  </si>
  <si>
    <t>KRABICE PŘÍSTROJOVÁ KP 67/2</t>
  </si>
  <si>
    <t>TRUBKA OHEBNÁ 1425</t>
  </si>
  <si>
    <t>AT3558-A91342</t>
  </si>
  <si>
    <t>Strojek spínače ř.1/0S,1/0So</t>
  </si>
  <si>
    <t>AT3558A-A651B</t>
  </si>
  <si>
    <t>Kryt spínače  bílý jedn.</t>
  </si>
  <si>
    <t>AT3901A-B10B</t>
  </si>
  <si>
    <t>Rámeček  bílý jedn.</t>
  </si>
  <si>
    <t>AT5513A-C02357B</t>
  </si>
  <si>
    <t>Zásuvka  bílá duo s clonkami a natočenou dutinkou</t>
  </si>
  <si>
    <t>Dodávka kabelů CU</t>
  </si>
  <si>
    <t>KEc-CYKY 3 X 1,</t>
  </si>
  <si>
    <t>CYKY 3 X 1,50</t>
  </si>
  <si>
    <t>viz PŮDORYS STROJOVÉHO SÁLU 01017 Výpočet délek: součet vodorovné + svislé trasy  + prořez příslušného kabelu</t>
  </si>
  <si>
    <t>KEc-CYKY 3 X 2,</t>
  </si>
  <si>
    <t>CYKY 3 X 2,50</t>
  </si>
  <si>
    <t>KEc-CYKY 5 X 1,</t>
  </si>
  <si>
    <t>CYKY 5 X 1,50</t>
  </si>
  <si>
    <t>KEc-CYKY 5 X 6,</t>
  </si>
  <si>
    <t>CYKY 5 X 6,00</t>
  </si>
  <si>
    <t>Rozepsání položek kpl (kompletní dodávka)</t>
  </si>
  <si>
    <t>Rozvodnice R1017</t>
  </si>
  <si>
    <t xml:space="preserve"> pol.č.</t>
  </si>
  <si>
    <t>typ</t>
  </si>
  <si>
    <t>popis</t>
  </si>
  <si>
    <t xml:space="preserve"> množ.</t>
  </si>
  <si>
    <t>m.j.</t>
  </si>
  <si>
    <t>jedn.cena</t>
  </si>
  <si>
    <t>celkem</t>
  </si>
  <si>
    <t>48 modulů</t>
  </si>
  <si>
    <t>modulová rozvodnice</t>
  </si>
  <si>
    <t xml:space="preserve">svodič přepětí T2; 4-P, </t>
  </si>
  <si>
    <t>modulový vypínač 32A/3</t>
  </si>
  <si>
    <t>modulový jistič 1-P. do 25A</t>
  </si>
  <si>
    <t>modulový jistič 3-P. do 25A</t>
  </si>
  <si>
    <t>25/4/003-G</t>
  </si>
  <si>
    <t>proudový chránič</t>
  </si>
  <si>
    <t>impulzní relé</t>
  </si>
  <si>
    <t>svorka zapojená do 2,5mm</t>
  </si>
  <si>
    <t>součet:</t>
  </si>
  <si>
    <t>dopravné:</t>
  </si>
  <si>
    <t>A</t>
  </si>
  <si>
    <t>zářivkové závěsné, mřížka, perforovaný refl.  2x49W, IP20</t>
  </si>
  <si>
    <t>B</t>
  </si>
  <si>
    <t>zářivkové závěsné, mřížka, perforovaný refl.  2x54W, IP20</t>
  </si>
  <si>
    <t>nouzové s vl. zdrojem autotest IP40 8W, záloha 1h</t>
  </si>
  <si>
    <t>Zak. číslo:</t>
  </si>
  <si>
    <t>Rekapitulace rozpočtu</t>
  </si>
  <si>
    <t>HLAVA III.</t>
  </si>
  <si>
    <t>Základní rozpočtové náklady</t>
  </si>
  <si>
    <t>Dodávky celkem</t>
  </si>
  <si>
    <t>Montážní práce a služby celkem</t>
  </si>
  <si>
    <t>Celkem bez DPH</t>
  </si>
  <si>
    <t>elektromontáže viz.samostatný rozpočet</t>
  </si>
  <si>
    <t>460 680003</t>
  </si>
  <si>
    <t>Drážka ve zdivu cihelném 10/5cm</t>
  </si>
  <si>
    <t>Zapravení drážky ve zdivu cihelném 10/5cm (mont. vč. materiálu)</t>
  </si>
  <si>
    <t>220 260021</t>
  </si>
  <si>
    <t>Krabice KO 68 pod omítku vč. vysekání lůžka  (mont. vč. materiálu)</t>
  </si>
  <si>
    <t>220 260024</t>
  </si>
  <si>
    <t>Krabice KO 97 pod omítku vč. vysekání lůžka (mont. vč. materiálu)</t>
  </si>
  <si>
    <t>220 260027</t>
  </si>
  <si>
    <t>Krabice KO 125 pod omítku vč. vysekání lůžka (mont. vč. materiálu)</t>
  </si>
  <si>
    <t>220 260028</t>
  </si>
  <si>
    <t>Krabice KT 250 pod omítku vč. vysekání lůžka (mont. vč. materiálu)</t>
  </si>
  <si>
    <t>220 260111</t>
  </si>
  <si>
    <t>Odvíčkování a zavíčkování krabice na závit</t>
  </si>
  <si>
    <t>220 260113</t>
  </si>
  <si>
    <t>Odvíčkování a zavíčkování krabice na 4 šrouby</t>
  </si>
  <si>
    <t>220 260552</t>
  </si>
  <si>
    <t>Trubka plastová ohebná pod omítkou nebo v podlaze 23 mm (mont. vč. materiálu)</t>
  </si>
  <si>
    <t>KEV.050.0400</t>
  </si>
  <si>
    <t>AY 2,5 B</t>
  </si>
  <si>
    <t>220 261661</t>
  </si>
  <si>
    <t>Značení trasy vedení</t>
  </si>
  <si>
    <t>220 270301</t>
  </si>
  <si>
    <t>Vodič v trubkovodu AY 2,5</t>
  </si>
  <si>
    <t>220 261632</t>
  </si>
  <si>
    <t>Osazení hmoždinky 8 mm cihla pálená (mont. vč. materiálu)</t>
  </si>
  <si>
    <t>220 261634</t>
  </si>
  <si>
    <t>Osazení hmoždinky 12 mm cihla pálená (mont. vč. materiálu)</t>
  </si>
  <si>
    <t>Montáž 19" panelu do 48 portů RJ 45 - nestín.</t>
  </si>
  <si>
    <t>Montáž 19" pomocného panelu do 4U</t>
  </si>
  <si>
    <t>Uložení kabelu 5.-6.kat. nestín. do trubky, žlabu, na rošt</t>
  </si>
  <si>
    <t>Ukončení - forma na kabelu 5.-6.kat. nestín.</t>
  </si>
  <si>
    <t>Měření 1 segmentu kabelu 5.-6.kat. nestín.</t>
  </si>
  <si>
    <t>Sestavení a montáž zásuvky do 2 modulů RJ 45</t>
  </si>
  <si>
    <t>Montáž modulu zásuvky RJ 45 - nestín.</t>
  </si>
  <si>
    <t>Údaj do měř. protokolu pro 1 segment sítě 5.-6. kat. nestín.</t>
  </si>
  <si>
    <t>Kompletace a vyhotovení měřícího protokolu</t>
  </si>
  <si>
    <t>220 110643</t>
  </si>
  <si>
    <t>Závěrečné práce ve skříni RACK</t>
  </si>
  <si>
    <t>Revize stávajících rozvaděčů</t>
  </si>
  <si>
    <t>Revize stávajícího přívodu do rozvaděče</t>
  </si>
  <si>
    <t>Revize stávající páteřní části rozvodu</t>
  </si>
  <si>
    <t>Revize stávající účastnické části rozvodu</t>
  </si>
  <si>
    <t>Revize příp. přeskupení stáv. prvků v rozvaděči pro doplnění</t>
  </si>
  <si>
    <t>19" Patch panel 2U, 48xRJ45, stíněný, 568A/B, kat. 6A, s kabelovým managementem</t>
  </si>
  <si>
    <t>19" jumper ring panel 1U, 5 úchytů hlubokých 64 mm, šedý</t>
  </si>
  <si>
    <t>Modul, 2xRJ45 STP kat.6A, černý, se záclonkou</t>
  </si>
  <si>
    <t>Kryt komunik.zásuvky</t>
  </si>
  <si>
    <t>Instalační rámeček, výška 1, šířka 1, barva bílá</t>
  </si>
  <si>
    <t>Kabel U/FTP, PowerCat 6A, kat.6A, plášť fialový, 4páry, cívka 500m</t>
  </si>
  <si>
    <t>Propojovací kabel stíněný, kat.6A, 2 metry, šedý</t>
  </si>
  <si>
    <t>Instalace kabelu HDMI do trubky, žlabu</t>
  </si>
  <si>
    <t>Montáž zásuvky HDMI (typiské či atypické)</t>
  </si>
  <si>
    <t>Ukončení kabelu HDMI konektorem</t>
  </si>
  <si>
    <t>Přezkoušení a měření HDMI spoje</t>
  </si>
  <si>
    <t>Instalace kabelu VGA do trubky, žlabu</t>
  </si>
  <si>
    <t>Montáž zásuvky VGA (typiské či atypické)</t>
  </si>
  <si>
    <t>Ukončení kabelu VGA konektorem</t>
  </si>
  <si>
    <t>Přezkoušení a měření VGA spoje</t>
  </si>
  <si>
    <t>Kabel HDMI verze 1.4</t>
  </si>
  <si>
    <t>Zásuvka HDMI, typ A, verze 1.4 - design dle zásuvek rozvodu NN</t>
  </si>
  <si>
    <t>Zásuvka VGA - design dle zásuvek rozvodu NN</t>
  </si>
  <si>
    <t>Kabel VGA</t>
  </si>
  <si>
    <t>Demontáž stávající antény GPS pro další využití</t>
  </si>
  <si>
    <t>Zaslepení a zabezpečeníproti poškození stáv.kabelového vývodu</t>
  </si>
  <si>
    <t>Montáž anténního systéu GPS</t>
  </si>
  <si>
    <t>Přezkoušení systému distribuce signálu GPS</t>
  </si>
  <si>
    <t>Rekapitulace SLP rozpočet</t>
  </si>
  <si>
    <t>Rekapitulace ELEKTRO rozpočet</t>
  </si>
  <si>
    <t>REK. MENDELU UČEBNA OBJ.B N1017</t>
  </si>
  <si>
    <t>Mendelu, budova B, 1NP, strojový sál N1017</t>
  </si>
  <si>
    <t>SLP viz. samostatný rozpočet</t>
  </si>
  <si>
    <t>kpl.</t>
  </si>
  <si>
    <t xml:space="preserve">
    Cenová úroveň RTS 16/I.
    Přesun hmot 4,3520 tun
    Přesun suti 4,7113 tun</t>
  </si>
  <si>
    <t>Poznámka:</t>
  </si>
  <si>
    <t>Cenová soustava vlastní</t>
  </si>
  <si>
    <t>Cenová úroveň 2016</t>
  </si>
  <si>
    <t>Dodávka atypických el. rozváděčů viz. níže</t>
  </si>
  <si>
    <t>Dodávka svítidel viz. níže</t>
  </si>
  <si>
    <t>PD skutečného provedení stavby (3ks)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</si>
</sst>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\ &quot;Kč&quot;"/>
    <numFmt numFmtId="166" formatCode="#,##0.00\ &quot;Kč&quot;"/>
  </numFmts>
  <fonts count="35" x14ac:knownFonts="1">
    <font>
      <sz val="10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9"/>
      <name val="Arial CE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i/>
      <sz val="10"/>
      <name val="Times New Roman CE"/>
      <family val="1"/>
      <charset val="238"/>
    </font>
    <font>
      <b/>
      <i/>
      <sz val="14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8"/>
      <name val="Arial CE"/>
      <charset val="238"/>
    </font>
    <font>
      <sz val="7"/>
      <name val="Arial CE"/>
      <family val="2"/>
      <charset val="238"/>
    </font>
    <font>
      <sz val="6"/>
      <name val="Arial CE"/>
      <family val="2"/>
      <charset val="238"/>
    </font>
    <font>
      <i/>
      <sz val="10"/>
      <name val="Times New Roman CE"/>
      <charset val="238"/>
    </font>
    <font>
      <sz val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4" tint="0.79998168889431442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3" fillId="0" borderId="0" applyBorder="0"/>
  </cellStyleXfs>
  <cellXfs count="377">
    <xf numFmtId="0" fontId="0" fillId="0" borderId="0" xfId="0"/>
    <xf numFmtId="0" fontId="5" fillId="0" borderId="0" xfId="0" applyFont="1" applyAlignment="1">
      <alignment horizontal="centerContinuous" vertical="top"/>
    </xf>
    <xf numFmtId="0" fontId="0" fillId="0" borderId="0" xfId="0" applyAlignment="1">
      <alignment horizontal="centerContinuous"/>
    </xf>
    <xf numFmtId="0" fontId="3" fillId="0" borderId="1" xfId="0" applyFont="1" applyBorder="1" applyAlignment="1">
      <alignment horizontal="left"/>
    </xf>
    <xf numFmtId="0" fontId="0" fillId="0" borderId="2" xfId="0" applyBorder="1" applyAlignment="1">
      <alignment horizontal="centerContinuous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4" xfId="0" applyBorder="1" applyAlignment="1">
      <alignment horizontal="centerContinuous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49" fontId="6" fillId="2" borderId="8" xfId="0" applyNumberFormat="1" applyFont="1" applyFill="1" applyBorder="1"/>
    <xf numFmtId="49" fontId="0" fillId="2" borderId="9" xfId="0" applyNumberFormat="1" applyFill="1" applyBorder="1"/>
    <xf numFmtId="0" fontId="7" fillId="2" borderId="0" xfId="0" applyFont="1" applyFill="1" applyBorder="1"/>
    <xf numFmtId="0" fontId="0" fillId="2" borderId="0" xfId="0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49" fontId="0" fillId="0" borderId="16" xfId="0" applyNumberFormat="1" applyBorder="1" applyAlignment="1">
      <alignment horizontal="left"/>
    </xf>
    <xf numFmtId="0" fontId="0" fillId="0" borderId="14" xfId="0" applyNumberFormat="1" applyBorder="1"/>
    <xf numFmtId="0" fontId="0" fillId="0" borderId="13" xfId="0" applyNumberFormat="1" applyBorder="1"/>
    <xf numFmtId="0" fontId="0" fillId="0" borderId="15" xfId="0" applyNumberFormat="1" applyBorder="1"/>
    <xf numFmtId="0" fontId="0" fillId="0" borderId="0" xfId="0" applyNumberFormat="1"/>
    <xf numFmtId="3" fontId="0" fillId="0" borderId="15" xfId="0" applyNumberFormat="1" applyBorder="1"/>
    <xf numFmtId="0" fontId="0" fillId="0" borderId="19" xfId="0" applyBorder="1"/>
    <xf numFmtId="0" fontId="0" fillId="0" borderId="17" xfId="0" applyBorder="1"/>
    <xf numFmtId="0" fontId="0" fillId="0" borderId="20" xfId="0" applyBorder="1"/>
    <xf numFmtId="0" fontId="0" fillId="0" borderId="21" xfId="0" applyBorder="1"/>
    <xf numFmtId="0" fontId="0" fillId="0" borderId="16" xfId="0" applyBorder="1"/>
    <xf numFmtId="3" fontId="0" fillId="0" borderId="0" xfId="0" applyNumberFormat="1"/>
    <xf numFmtId="0" fontId="5" fillId="0" borderId="23" xfId="0" applyFont="1" applyBorder="1" applyAlignment="1">
      <alignment horizontal="centerContinuous" vertical="center"/>
    </xf>
    <xf numFmtId="0" fontId="10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9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9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7" xfId="0" applyNumberFormat="1" applyBorder="1"/>
    <xf numFmtId="0" fontId="0" fillId="0" borderId="18" xfId="0" applyBorder="1"/>
    <xf numFmtId="0" fontId="0" fillId="0" borderId="34" xfId="0" applyBorder="1"/>
    <xf numFmtId="0" fontId="0" fillId="0" borderId="35" xfId="0" applyBorder="1"/>
    <xf numFmtId="0" fontId="11" fillId="0" borderId="19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 applyAlignment="1">
      <alignment horizontal="right"/>
    </xf>
    <xf numFmtId="164" fontId="0" fillId="0" borderId="14" xfId="0" applyNumberFormat="1" applyBorder="1" applyAlignment="1">
      <alignment horizontal="right"/>
    </xf>
    <xf numFmtId="165" fontId="0" fillId="0" borderId="17" xfId="0" applyNumberFormat="1" applyBorder="1"/>
    <xf numFmtId="165" fontId="0" fillId="0" borderId="0" xfId="0" applyNumberFormat="1" applyBorder="1"/>
    <xf numFmtId="0" fontId="10" fillId="2" borderId="37" xfId="0" applyFont="1" applyFill="1" applyBorder="1"/>
    <xf numFmtId="0" fontId="10" fillId="2" borderId="38" xfId="0" applyFont="1" applyFill="1" applyBorder="1"/>
    <xf numFmtId="0" fontId="10" fillId="2" borderId="40" xfId="0" applyFont="1" applyFill="1" applyBorder="1"/>
    <xf numFmtId="165" fontId="10" fillId="2" borderId="38" xfId="0" applyNumberFormat="1" applyFont="1" applyFill="1" applyBorder="1"/>
    <xf numFmtId="0" fontId="10" fillId="2" borderId="41" xfId="0" applyFont="1" applyFill="1" applyBorder="1"/>
    <xf numFmtId="0" fontId="10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7" fillId="0" borderId="44" xfId="1" applyFont="1" applyBorder="1"/>
    <xf numFmtId="0" fontId="4" fillId="0" borderId="44" xfId="1" applyBorder="1"/>
    <xf numFmtId="0" fontId="4" fillId="0" borderId="44" xfId="1" applyBorder="1" applyAlignment="1">
      <alignment horizontal="right"/>
    </xf>
    <xf numFmtId="0" fontId="4" fillId="0" borderId="45" xfId="1" applyFont="1" applyBorder="1"/>
    <xf numFmtId="0" fontId="0" fillId="0" borderId="44" xfId="0" applyNumberFormat="1" applyBorder="1" applyAlignment="1">
      <alignment horizontal="left"/>
    </xf>
    <xf numFmtId="0" fontId="0" fillId="0" borderId="46" xfId="0" applyNumberFormat="1" applyBorder="1"/>
    <xf numFmtId="0" fontId="7" fillId="0" borderId="49" xfId="1" applyFont="1" applyBorder="1"/>
    <xf numFmtId="0" fontId="4" fillId="0" borderId="49" xfId="1" applyBorder="1"/>
    <xf numFmtId="0" fontId="4" fillId="0" borderId="49" xfId="1" applyBorder="1" applyAlignment="1">
      <alignment horizontal="right"/>
    </xf>
    <xf numFmtId="49" fontId="5" fillId="0" borderId="0" xfId="0" applyNumberFormat="1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5" fillId="0" borderId="0" xfId="0" applyFont="1" applyBorder="1" applyAlignment="1">
      <alignment horizontal="centerContinuous"/>
    </xf>
    <xf numFmtId="49" fontId="9" fillId="3" borderId="26" xfId="0" applyNumberFormat="1" applyFont="1" applyFill="1" applyBorder="1"/>
    <xf numFmtId="0" fontId="9" fillId="3" borderId="27" xfId="0" applyFont="1" applyFill="1" applyBorder="1"/>
    <xf numFmtId="0" fontId="9" fillId="3" borderId="28" xfId="0" applyFont="1" applyFill="1" applyBorder="1"/>
    <xf numFmtId="0" fontId="9" fillId="3" borderId="52" xfId="0" applyFont="1" applyFill="1" applyBorder="1"/>
    <xf numFmtId="0" fontId="9" fillId="3" borderId="53" xfId="0" applyFont="1" applyFill="1" applyBorder="1"/>
    <xf numFmtId="0" fontId="9" fillId="3" borderId="54" xfId="0" applyFont="1" applyFill="1" applyBorder="1"/>
    <xf numFmtId="0" fontId="13" fillId="0" borderId="0" xfId="0" applyFont="1" applyBorder="1"/>
    <xf numFmtId="3" fontId="11" fillId="0" borderId="10" xfId="0" applyNumberFormat="1" applyFont="1" applyBorder="1"/>
    <xf numFmtId="0" fontId="9" fillId="2" borderId="26" xfId="0" applyFont="1" applyFill="1" applyBorder="1"/>
    <xf numFmtId="0" fontId="9" fillId="2" borderId="27" xfId="0" applyFont="1" applyFill="1" applyBorder="1"/>
    <xf numFmtId="3" fontId="9" fillId="2" borderId="28" xfId="0" applyNumberFormat="1" applyFont="1" applyFill="1" applyBorder="1"/>
    <xf numFmtId="3" fontId="9" fillId="2" borderId="52" xfId="0" applyNumberFormat="1" applyFont="1" applyFill="1" applyBorder="1"/>
    <xf numFmtId="3" fontId="9" fillId="2" borderId="53" xfId="0" applyNumberFormat="1" applyFont="1" applyFill="1" applyBorder="1"/>
    <xf numFmtId="3" fontId="9" fillId="2" borderId="54" xfId="0" applyNumberFormat="1" applyFont="1" applyFill="1" applyBorder="1"/>
    <xf numFmtId="0" fontId="9" fillId="0" borderId="0" xfId="0" applyFont="1"/>
    <xf numFmtId="3" fontId="5" fillId="0" borderId="0" xfId="0" applyNumberFormat="1" applyFont="1" applyAlignment="1">
      <alignment horizontal="centerContinuous"/>
    </xf>
    <xf numFmtId="0" fontId="1" fillId="4" borderId="31" xfId="0" applyFont="1" applyFill="1" applyBorder="1"/>
    <xf numFmtId="0" fontId="1" fillId="4" borderId="32" xfId="0" applyFont="1" applyFill="1" applyBorder="1"/>
    <xf numFmtId="0" fontId="0" fillId="4" borderId="55" xfId="0" applyFill="1" applyBorder="1"/>
    <xf numFmtId="0" fontId="1" fillId="4" borderId="56" xfId="0" applyFont="1" applyFill="1" applyBorder="1" applyAlignment="1">
      <alignment horizontal="right"/>
    </xf>
    <xf numFmtId="0" fontId="1" fillId="4" borderId="32" xfId="0" applyFont="1" applyFill="1" applyBorder="1" applyAlignment="1">
      <alignment horizontal="right"/>
    </xf>
    <xf numFmtId="0" fontId="1" fillId="4" borderId="33" xfId="0" applyFont="1" applyFill="1" applyBorder="1" applyAlignment="1">
      <alignment horizontal="center"/>
    </xf>
    <xf numFmtId="4" fontId="14" fillId="4" borderId="32" xfId="0" applyNumberFormat="1" applyFont="1" applyFill="1" applyBorder="1" applyAlignment="1">
      <alignment horizontal="right"/>
    </xf>
    <xf numFmtId="4" fontId="14" fillId="4" borderId="55" xfId="0" applyNumberFormat="1" applyFont="1" applyFill="1" applyBorder="1" applyAlignment="1">
      <alignment horizontal="right"/>
    </xf>
    <xf numFmtId="0" fontId="11" fillId="0" borderId="35" xfId="0" applyFont="1" applyBorder="1"/>
    <xf numFmtId="0" fontId="11" fillId="0" borderId="5" xfId="0" applyFont="1" applyBorder="1"/>
    <xf numFmtId="0" fontId="11" fillId="0" borderId="7" xfId="0" applyFont="1" applyBorder="1"/>
    <xf numFmtId="3" fontId="11" fillId="0" borderId="34" xfId="0" applyNumberFormat="1" applyFont="1" applyBorder="1" applyAlignment="1">
      <alignment horizontal="right"/>
    </xf>
    <xf numFmtId="164" fontId="11" fillId="0" borderId="57" xfId="0" applyNumberFormat="1" applyFont="1" applyBorder="1" applyAlignment="1">
      <alignment horizontal="right"/>
    </xf>
    <xf numFmtId="3" fontId="11" fillId="0" borderId="6" xfId="0" applyNumberFormat="1" applyFont="1" applyBorder="1" applyAlignment="1">
      <alignment horizontal="right"/>
    </xf>
    <xf numFmtId="4" fontId="11" fillId="0" borderId="5" xfId="0" applyNumberFormat="1" applyFont="1" applyBorder="1" applyAlignment="1">
      <alignment horizontal="right"/>
    </xf>
    <xf numFmtId="3" fontId="11" fillId="0" borderId="7" xfId="0" applyNumberFormat="1" applyFont="1" applyBorder="1" applyAlignment="1">
      <alignment horizontal="right"/>
    </xf>
    <xf numFmtId="0" fontId="0" fillId="2" borderId="37" xfId="0" applyFill="1" applyBorder="1"/>
    <xf numFmtId="0" fontId="9" fillId="2" borderId="38" xfId="0" applyFont="1" applyFill="1" applyBorder="1"/>
    <xf numFmtId="0" fontId="0" fillId="2" borderId="38" xfId="0" applyFill="1" applyBorder="1"/>
    <xf numFmtId="4" fontId="0" fillId="2" borderId="58" xfId="0" applyNumberFormat="1" applyFill="1" applyBorder="1"/>
    <xf numFmtId="4" fontId="0" fillId="2" borderId="37" xfId="0" applyNumberFormat="1" applyFill="1" applyBorder="1"/>
    <xf numFmtId="4" fontId="0" fillId="2" borderId="38" xfId="0" applyNumberFormat="1" applyFill="1" applyBorder="1"/>
    <xf numFmtId="3" fontId="13" fillId="0" borderId="0" xfId="0" applyNumberFormat="1" applyFont="1"/>
    <xf numFmtId="4" fontId="13" fillId="0" borderId="0" xfId="0" applyNumberFormat="1" applyFont="1"/>
    <xf numFmtId="4" fontId="0" fillId="0" borderId="0" xfId="0" applyNumberFormat="1"/>
    <xf numFmtId="0" fontId="4" fillId="0" borderId="0" xfId="1"/>
    <xf numFmtId="0" fontId="16" fillId="0" borderId="0" xfId="1" applyFont="1" applyAlignment="1">
      <alignment horizontal="centerContinuous"/>
    </xf>
    <xf numFmtId="0" fontId="17" fillId="0" borderId="0" xfId="1" applyFont="1" applyAlignment="1">
      <alignment horizontal="centerContinuous"/>
    </xf>
    <xf numFmtId="0" fontId="17" fillId="0" borderId="0" xfId="1" applyFont="1" applyAlignment="1">
      <alignment horizontal="right"/>
    </xf>
    <xf numFmtId="0" fontId="13" fillId="0" borderId="45" xfId="1" applyFont="1" applyBorder="1" applyAlignment="1">
      <alignment horizontal="right"/>
    </xf>
    <xf numFmtId="0" fontId="4" fillId="0" borderId="44" xfId="1" applyBorder="1" applyAlignment="1">
      <alignment horizontal="left"/>
    </xf>
    <xf numFmtId="0" fontId="4" fillId="0" borderId="46" xfId="1" applyBorder="1"/>
    <xf numFmtId="0" fontId="13" fillId="0" borderId="0" xfId="1" applyFont="1"/>
    <xf numFmtId="0" fontId="4" fillId="0" borderId="0" xfId="1" applyFont="1"/>
    <xf numFmtId="0" fontId="4" fillId="0" borderId="0" xfId="1" applyAlignment="1">
      <alignment horizontal="right"/>
    </xf>
    <xf numFmtId="0" fontId="4" fillId="0" borderId="0" xfId="1" applyAlignment="1"/>
    <xf numFmtId="49" fontId="18" fillId="3" borderId="57" xfId="1" applyNumberFormat="1" applyFont="1" applyFill="1" applyBorder="1"/>
    <xf numFmtId="0" fontId="18" fillId="3" borderId="18" xfId="1" applyFont="1" applyFill="1" applyBorder="1" applyAlignment="1">
      <alignment horizontal="center"/>
    </xf>
    <xf numFmtId="0" fontId="18" fillId="3" borderId="18" xfId="1" applyNumberFormat="1" applyFont="1" applyFill="1" applyBorder="1" applyAlignment="1">
      <alignment horizontal="center"/>
    </xf>
    <xf numFmtId="0" fontId="18" fillId="3" borderId="57" xfId="1" applyFont="1" applyFill="1" applyBorder="1" applyAlignment="1">
      <alignment horizontal="center"/>
    </xf>
    <xf numFmtId="0" fontId="9" fillId="0" borderId="59" xfId="1" applyFont="1" applyBorder="1" applyAlignment="1">
      <alignment horizontal="center"/>
    </xf>
    <xf numFmtId="49" fontId="9" fillId="0" borderId="59" xfId="1" applyNumberFormat="1" applyFont="1" applyBorder="1" applyAlignment="1">
      <alignment horizontal="left"/>
    </xf>
    <xf numFmtId="0" fontId="9" fillId="0" borderId="59" xfId="1" applyFont="1" applyBorder="1"/>
    <xf numFmtId="0" fontId="4" fillId="0" borderId="59" xfId="1" applyBorder="1" applyAlignment="1">
      <alignment horizontal="center"/>
    </xf>
    <xf numFmtId="0" fontId="4" fillId="0" borderId="59" xfId="1" applyNumberFormat="1" applyBorder="1" applyAlignment="1">
      <alignment horizontal="right"/>
    </xf>
    <xf numFmtId="0" fontId="4" fillId="0" borderId="59" xfId="1" applyNumberFormat="1" applyBorder="1"/>
    <xf numFmtId="0" fontId="11" fillId="0" borderId="59" xfId="1" applyFont="1" applyBorder="1" applyAlignment="1">
      <alignment horizontal="center" vertical="top"/>
    </xf>
    <xf numFmtId="49" fontId="12" fillId="0" borderId="59" xfId="1" applyNumberFormat="1" applyFont="1" applyBorder="1" applyAlignment="1">
      <alignment horizontal="left" vertical="top"/>
    </xf>
    <xf numFmtId="0" fontId="12" fillId="0" borderId="59" xfId="1" applyFont="1" applyBorder="1" applyAlignment="1">
      <alignment wrapText="1"/>
    </xf>
    <xf numFmtId="49" fontId="20" fillId="0" borderId="59" xfId="1" applyNumberFormat="1" applyFont="1" applyBorder="1" applyAlignment="1">
      <alignment horizontal="center" shrinkToFit="1"/>
    </xf>
    <xf numFmtId="4" fontId="20" fillId="0" borderId="59" xfId="1" applyNumberFormat="1" applyFont="1" applyBorder="1" applyAlignment="1">
      <alignment horizontal="right"/>
    </xf>
    <xf numFmtId="4" fontId="20" fillId="0" borderId="59" xfId="1" applyNumberFormat="1" applyFont="1" applyBorder="1"/>
    <xf numFmtId="0" fontId="4" fillId="2" borderId="60" xfId="1" applyFill="1" applyBorder="1" applyAlignment="1">
      <alignment horizontal="center"/>
    </xf>
    <xf numFmtId="49" fontId="7" fillId="2" borderId="60" xfId="1" applyNumberFormat="1" applyFont="1" applyFill="1" applyBorder="1" applyAlignment="1">
      <alignment horizontal="left"/>
    </xf>
    <xf numFmtId="0" fontId="7" fillId="2" borderId="60" xfId="1" applyFont="1" applyFill="1" applyBorder="1"/>
    <xf numFmtId="4" fontId="4" fillId="2" borderId="60" xfId="1" applyNumberFormat="1" applyFill="1" applyBorder="1" applyAlignment="1">
      <alignment horizontal="right"/>
    </xf>
    <xf numFmtId="4" fontId="9" fillId="2" borderId="60" xfId="1" applyNumberFormat="1" applyFont="1" applyFill="1" applyBorder="1"/>
    <xf numFmtId="0" fontId="4" fillId="0" borderId="0" xfId="1" applyBorder="1"/>
    <xf numFmtId="0" fontId="24" fillId="0" borderId="0" xfId="1" applyFont="1" applyAlignment="1"/>
    <xf numFmtId="0" fontId="25" fillId="0" borderId="0" xfId="1" applyFont="1" applyBorder="1"/>
    <xf numFmtId="3" fontId="25" fillId="0" borderId="0" xfId="1" applyNumberFormat="1" applyFont="1" applyBorder="1" applyAlignment="1">
      <alignment horizontal="right"/>
    </xf>
    <xf numFmtId="4" fontId="25" fillId="0" borderId="0" xfId="1" applyNumberFormat="1" applyFont="1" applyBorder="1"/>
    <xf numFmtId="0" fontId="24" fillId="0" borderId="0" xfId="1" applyFont="1" applyBorder="1" applyAlignment="1"/>
    <xf numFmtId="0" fontId="4" fillId="0" borderId="0" xfId="1" applyBorder="1" applyAlignment="1">
      <alignment horizontal="right"/>
    </xf>
    <xf numFmtId="49" fontId="13" fillId="0" borderId="8" xfId="0" applyNumberFormat="1" applyFont="1" applyBorder="1"/>
    <xf numFmtId="3" fontId="11" fillId="0" borderId="9" xfId="0" applyNumberFormat="1" applyFont="1" applyBorder="1"/>
    <xf numFmtId="3" fontId="11" fillId="0" borderId="59" xfId="0" applyNumberFormat="1" applyFont="1" applyBorder="1"/>
    <xf numFmtId="3" fontId="11" fillId="0" borderId="61" xfId="0" applyNumberFormat="1" applyFont="1" applyBorder="1"/>
    <xf numFmtId="0" fontId="26" fillId="0" borderId="5" xfId="0" applyFont="1" applyBorder="1"/>
    <xf numFmtId="0" fontId="26" fillId="0" borderId="5" xfId="0" applyNumberFormat="1" applyFont="1" applyBorder="1" applyAlignment="1">
      <alignment horizontal="justify"/>
    </xf>
    <xf numFmtId="0" fontId="0" fillId="0" borderId="5" xfId="0" applyBorder="1" applyAlignment="1">
      <alignment horizontal="right"/>
    </xf>
    <xf numFmtId="0" fontId="10" fillId="0" borderId="0" xfId="0" applyFont="1" applyAlignment="1">
      <alignment horizontal="centerContinuous"/>
    </xf>
    <xf numFmtId="0" fontId="13" fillId="0" borderId="5" xfId="0" applyFont="1" applyBorder="1"/>
    <xf numFmtId="0" fontId="13" fillId="0" borderId="5" xfId="0" applyFont="1" applyBorder="1" applyAlignment="1">
      <alignment horizontal="right"/>
    </xf>
    <xf numFmtId="0" fontId="13" fillId="0" borderId="0" xfId="0" applyFont="1"/>
    <xf numFmtId="166" fontId="13" fillId="0" borderId="0" xfId="0" applyNumberFormat="1" applyFont="1"/>
    <xf numFmtId="0" fontId="28" fillId="0" borderId="13" xfId="0" applyFont="1" applyBorder="1"/>
    <xf numFmtId="166" fontId="28" fillId="0" borderId="13" xfId="0" applyNumberFormat="1" applyFont="1" applyBorder="1"/>
    <xf numFmtId="0" fontId="0" fillId="0" borderId="0" xfId="0" applyAlignment="1">
      <alignment horizontal="right"/>
    </xf>
    <xf numFmtId="166" fontId="9" fillId="0" borderId="0" xfId="0" applyNumberFormat="1" applyFont="1"/>
    <xf numFmtId="0" fontId="24" fillId="0" borderId="0" xfId="2" applyFont="1" applyAlignment="1">
      <alignment horizontal="left"/>
    </xf>
    <xf numFmtId="0" fontId="3" fillId="0" borderId="0" xfId="2"/>
    <xf numFmtId="0" fontId="2" fillId="0" borderId="0" xfId="2" applyFont="1" applyAlignment="1">
      <alignment horizontal="center"/>
    </xf>
    <xf numFmtId="0" fontId="24" fillId="0" borderId="0" xfId="2" applyFont="1" applyAlignment="1">
      <alignment horizontal="center"/>
    </xf>
    <xf numFmtId="0" fontId="24" fillId="0" borderId="0" xfId="2" applyFont="1" applyAlignment="1">
      <alignment horizontal="right"/>
    </xf>
    <xf numFmtId="0" fontId="13" fillId="0" borderId="0" xfId="2" applyFont="1" applyAlignment="1">
      <alignment horizontal="center"/>
    </xf>
    <xf numFmtId="0" fontId="12" fillId="0" borderId="0" xfId="2" applyFont="1" applyAlignment="1">
      <alignment horizontal="left"/>
    </xf>
    <xf numFmtId="3" fontId="13" fillId="0" borderId="0" xfId="2" applyNumberFormat="1" applyFont="1" applyAlignment="1">
      <alignment horizontal="center"/>
    </xf>
    <xf numFmtId="0" fontId="12" fillId="0" borderId="0" xfId="2" applyFont="1"/>
    <xf numFmtId="3" fontId="11" fillId="0" borderId="0" xfId="2" applyNumberFormat="1" applyFont="1"/>
    <xf numFmtId="0" fontId="24" fillId="0" borderId="0" xfId="2" applyFont="1"/>
    <xf numFmtId="3" fontId="24" fillId="0" borderId="0" xfId="2" applyNumberFormat="1" applyFont="1" applyAlignment="1">
      <alignment horizontal="right"/>
    </xf>
    <xf numFmtId="0" fontId="31" fillId="0" borderId="0" xfId="2" applyFont="1"/>
    <xf numFmtId="0" fontId="32" fillId="0" borderId="0" xfId="2" applyFont="1"/>
    <xf numFmtId="0" fontId="33" fillId="0" borderId="5" xfId="0" applyFont="1" applyBorder="1"/>
    <xf numFmtId="0" fontId="33" fillId="0" borderId="5" xfId="0" applyFont="1" applyBorder="1" applyAlignment="1">
      <alignment horizontal="left"/>
    </xf>
    <xf numFmtId="0" fontId="11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28" fillId="0" borderId="5" xfId="0" applyFont="1" applyBorder="1"/>
    <xf numFmtId="0" fontId="28" fillId="0" borderId="0" xfId="0" applyFont="1"/>
    <xf numFmtId="166" fontId="0" fillId="0" borderId="0" xfId="0" applyNumberFormat="1"/>
    <xf numFmtId="0" fontId="28" fillId="0" borderId="62" xfId="0" applyFont="1" applyBorder="1"/>
    <xf numFmtId="166" fontId="28" fillId="0" borderId="62" xfId="0" applyNumberFormat="1" applyFont="1" applyBorder="1"/>
    <xf numFmtId="0" fontId="0" fillId="0" borderId="62" xfId="0" applyBorder="1"/>
    <xf numFmtId="166" fontId="10" fillId="0" borderId="0" xfId="0" applyNumberFormat="1" applyFont="1"/>
    <xf numFmtId="0" fontId="26" fillId="0" borderId="0" xfId="0" applyFont="1"/>
    <xf numFmtId="0" fontId="26" fillId="0" borderId="0" xfId="0" applyFont="1" applyAlignment="1">
      <alignment horizontal="right"/>
    </xf>
    <xf numFmtId="165" fontId="28" fillId="0" borderId="62" xfId="0" applyNumberFormat="1" applyFont="1" applyBorder="1"/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wrapText="1"/>
    </xf>
    <xf numFmtId="166" fontId="13" fillId="0" borderId="5" xfId="0" applyNumberFormat="1" applyFont="1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29" fillId="0" borderId="13" xfId="0" applyNumberFormat="1" applyFont="1" applyBorder="1" applyAlignment="1">
      <alignment horizontal="center"/>
    </xf>
    <xf numFmtId="0" fontId="26" fillId="0" borderId="5" xfId="0" applyFont="1" applyBorder="1" applyAlignment="1">
      <alignment horizontal="center"/>
    </xf>
    <xf numFmtId="0" fontId="0" fillId="0" borderId="13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13" fillId="0" borderId="5" xfId="0" applyFont="1" applyBorder="1" applyAlignment="1">
      <alignment horizontal="center" wrapText="1"/>
    </xf>
    <xf numFmtId="166" fontId="28" fillId="0" borderId="0" xfId="0" applyNumberFormat="1" applyFont="1"/>
    <xf numFmtId="0" fontId="0" fillId="0" borderId="0" xfId="0" applyNumberFormat="1" applyBorder="1" applyAlignment="1">
      <alignment horizontal="center"/>
    </xf>
    <xf numFmtId="0" fontId="28" fillId="0" borderId="0" xfId="0" applyFont="1" applyBorder="1"/>
    <xf numFmtId="0" fontId="29" fillId="0" borderId="0" xfId="0" applyNumberFormat="1" applyFont="1" applyBorder="1" applyAlignment="1">
      <alignment horizontal="center"/>
    </xf>
    <xf numFmtId="166" fontId="28" fillId="0" borderId="0" xfId="0" applyNumberFormat="1" applyFont="1" applyBorder="1"/>
    <xf numFmtId="0" fontId="27" fillId="0" borderId="14" xfId="0" applyFont="1" applyFill="1" applyBorder="1" applyAlignment="1">
      <alignment horizontal="centerContinuous"/>
    </xf>
    <xf numFmtId="0" fontId="0" fillId="0" borderId="13" xfId="0" applyFill="1" applyBorder="1" applyAlignment="1">
      <alignment horizontal="centerContinuous"/>
    </xf>
    <xf numFmtId="0" fontId="0" fillId="0" borderId="12" xfId="0" applyFill="1" applyBorder="1" applyAlignment="1">
      <alignment horizontal="centerContinuous"/>
    </xf>
    <xf numFmtId="0" fontId="27" fillId="0" borderId="0" xfId="0" applyFont="1" applyFill="1" applyBorder="1" applyAlignment="1">
      <alignment horizontal="center"/>
    </xf>
    <xf numFmtId="3" fontId="0" fillId="0" borderId="0" xfId="0" applyNumberFormat="1" applyBorder="1"/>
    <xf numFmtId="0" fontId="13" fillId="6" borderId="0" xfId="0" applyFont="1" applyFill="1" applyAlignment="1" applyProtection="1">
      <alignment horizontal="center"/>
      <protection locked="0"/>
    </xf>
    <xf numFmtId="0" fontId="11" fillId="0" borderId="0" xfId="0" applyFont="1" applyAlignment="1">
      <alignment horizontal="center"/>
    </xf>
    <xf numFmtId="0" fontId="3" fillId="0" borderId="0" xfId="2" applyAlignment="1">
      <alignment horizontal="center"/>
    </xf>
    <xf numFmtId="0" fontId="11" fillId="0" borderId="0" xfId="2" applyFont="1" applyAlignment="1">
      <alignment horizontal="center"/>
    </xf>
    <xf numFmtId="3" fontId="13" fillId="0" borderId="0" xfId="0" applyNumberFormat="1" applyFont="1" applyFill="1" applyAlignment="1" applyProtection="1">
      <alignment horizontal="center"/>
    </xf>
    <xf numFmtId="0" fontId="8" fillId="0" borderId="0" xfId="2" applyFont="1" applyFill="1" applyAlignment="1">
      <alignment horizontal="center"/>
    </xf>
    <xf numFmtId="0" fontId="13" fillId="0" borderId="0" xfId="2" applyFont="1" applyFill="1" applyAlignment="1">
      <alignment horizontal="center"/>
    </xf>
    <xf numFmtId="3" fontId="13" fillId="6" borderId="0" xfId="2" applyNumberFormat="1" applyFont="1" applyFill="1" applyAlignment="1" applyProtection="1">
      <alignment horizontal="center"/>
      <protection locked="0"/>
    </xf>
    <xf numFmtId="166" fontId="13" fillId="0" borderId="0" xfId="2" applyNumberFormat="1" applyFont="1" applyAlignment="1">
      <alignment horizontal="right"/>
    </xf>
    <xf numFmtId="166" fontId="13" fillId="0" borderId="0" xfId="2" applyNumberFormat="1" applyFont="1" applyFill="1" applyAlignment="1">
      <alignment horizontal="right"/>
    </xf>
    <xf numFmtId="0" fontId="13" fillId="0" borderId="5" xfId="2" applyFont="1" applyBorder="1" applyAlignment="1">
      <alignment horizontal="center"/>
    </xf>
    <xf numFmtId="0" fontId="12" fillId="0" borderId="5" xfId="2" applyFont="1" applyBorder="1" applyAlignment="1">
      <alignment horizontal="left"/>
    </xf>
    <xf numFmtId="3" fontId="13" fillId="0" borderId="5" xfId="2" applyNumberFormat="1" applyFont="1" applyBorder="1" applyAlignment="1">
      <alignment horizontal="center"/>
    </xf>
    <xf numFmtId="3" fontId="13" fillId="6" borderId="5" xfId="2" applyNumberFormat="1" applyFont="1" applyFill="1" applyBorder="1" applyAlignment="1" applyProtection="1">
      <alignment horizontal="center"/>
      <protection locked="0"/>
    </xf>
    <xf numFmtId="166" fontId="13" fillId="0" borderId="5" xfId="2" applyNumberFormat="1" applyFont="1" applyBorder="1" applyAlignment="1">
      <alignment horizontal="right"/>
    </xf>
    <xf numFmtId="0" fontId="32" fillId="0" borderId="5" xfId="2" applyFont="1" applyBorder="1"/>
    <xf numFmtId="166" fontId="28" fillId="0" borderId="0" xfId="2" applyNumberFormat="1" applyFont="1" applyFill="1" applyAlignment="1">
      <alignment horizontal="right"/>
    </xf>
    <xf numFmtId="166" fontId="28" fillId="0" borderId="0" xfId="2" applyNumberFormat="1" applyFont="1" applyAlignment="1">
      <alignment horizontal="right"/>
    </xf>
    <xf numFmtId="0" fontId="12" fillId="0" borderId="0" xfId="2" applyFont="1" applyAlignment="1">
      <alignment horizontal="center"/>
    </xf>
    <xf numFmtId="49" fontId="13" fillId="0" borderId="0" xfId="2" applyNumberFormat="1" applyFont="1" applyAlignment="1">
      <alignment horizontal="center"/>
    </xf>
    <xf numFmtId="49" fontId="13" fillId="0" borderId="5" xfId="2" applyNumberFormat="1" applyFont="1" applyBorder="1" applyAlignment="1">
      <alignment horizontal="center"/>
    </xf>
    <xf numFmtId="0" fontId="10" fillId="0" borderId="0" xfId="0" applyFont="1" applyAlignment="1"/>
    <xf numFmtId="0" fontId="13" fillId="0" borderId="5" xfId="0" applyFont="1" applyBorder="1" applyAlignment="1"/>
    <xf numFmtId="0" fontId="28" fillId="0" borderId="13" xfId="0" applyFont="1" applyBorder="1" applyAlignment="1"/>
    <xf numFmtId="0" fontId="9" fillId="0" borderId="0" xfId="0" applyFont="1" applyAlignment="1"/>
    <xf numFmtId="0" fontId="30" fillId="0" borderId="0" xfId="2" applyFont="1" applyAlignment="1"/>
    <xf numFmtId="0" fontId="24" fillId="0" borderId="0" xfId="2" applyFont="1" applyAlignment="1"/>
    <xf numFmtId="0" fontId="13" fillId="0" borderId="0" xfId="2" applyFont="1" applyAlignment="1"/>
    <xf numFmtId="0" fontId="34" fillId="0" borderId="0" xfId="2" applyFont="1" applyAlignment="1">
      <alignment wrapText="1"/>
    </xf>
    <xf numFmtId="0" fontId="34" fillId="0" borderId="0" xfId="2" applyFont="1" applyAlignment="1">
      <alignment horizontal="left" wrapText="1"/>
    </xf>
    <xf numFmtId="0" fontId="34" fillId="0" borderId="5" xfId="2" applyFont="1" applyBorder="1" applyAlignment="1">
      <alignment horizontal="left" wrapText="1"/>
    </xf>
    <xf numFmtId="0" fontId="13" fillId="0" borderId="0" xfId="2" applyFont="1" applyAlignment="1">
      <alignment wrapText="1"/>
    </xf>
    <xf numFmtId="0" fontId="13" fillId="0" borderId="5" xfId="2" applyFont="1" applyBorder="1" applyAlignment="1">
      <alignment wrapText="1"/>
    </xf>
    <xf numFmtId="4" fontId="20" fillId="6" borderId="59" xfId="1" applyNumberFormat="1" applyFont="1" applyFill="1" applyBorder="1" applyAlignment="1" applyProtection="1">
      <alignment horizontal="right"/>
      <protection locked="0"/>
    </xf>
    <xf numFmtId="0" fontId="4" fillId="0" borderId="0" xfId="1" applyProtection="1"/>
    <xf numFmtId="0" fontId="16" fillId="0" borderId="0" xfId="1" applyFont="1" applyAlignment="1" applyProtection="1">
      <alignment horizontal="centerContinuous"/>
    </xf>
    <xf numFmtId="0" fontId="17" fillId="0" borderId="0" xfId="1" applyFont="1" applyAlignment="1" applyProtection="1">
      <alignment horizontal="centerContinuous"/>
    </xf>
    <xf numFmtId="0" fontId="17" fillId="0" borderId="0" xfId="1" applyFont="1" applyAlignment="1" applyProtection="1">
      <alignment horizontal="right"/>
    </xf>
    <xf numFmtId="0" fontId="7" fillId="0" borderId="44" xfId="1" applyFont="1" applyBorder="1" applyProtection="1"/>
    <xf numFmtId="0" fontId="4" fillId="0" borderId="44" xfId="1" applyBorder="1" applyProtection="1"/>
    <xf numFmtId="0" fontId="13" fillId="0" borderId="45" xfId="1" applyFont="1" applyBorder="1" applyAlignment="1" applyProtection="1">
      <alignment horizontal="right"/>
    </xf>
    <xf numFmtId="0" fontId="4" fillId="0" borderId="44" xfId="1" applyBorder="1" applyAlignment="1" applyProtection="1">
      <alignment horizontal="left"/>
    </xf>
    <xf numFmtId="0" fontId="4" fillId="0" borderId="46" xfId="1" applyBorder="1" applyProtection="1"/>
    <xf numFmtId="0" fontId="7" fillId="0" borderId="49" xfId="1" applyFont="1" applyBorder="1" applyProtection="1"/>
    <xf numFmtId="0" fontId="4" fillId="0" borderId="49" xfId="1" applyBorder="1" applyProtection="1"/>
    <xf numFmtId="0" fontId="13" fillId="0" borderId="0" xfId="1" applyFont="1" applyProtection="1"/>
    <xf numFmtId="0" fontId="4" fillId="0" borderId="0" xfId="1" applyFont="1" applyProtection="1"/>
    <xf numFmtId="0" fontId="4" fillId="0" borderId="0" xfId="1" applyAlignment="1" applyProtection="1">
      <alignment horizontal="right"/>
    </xf>
    <xf numFmtId="0" fontId="4" fillId="0" borderId="0" xfId="1" applyAlignment="1" applyProtection="1"/>
    <xf numFmtId="49" fontId="18" fillId="3" borderId="57" xfId="1" applyNumberFormat="1" applyFont="1" applyFill="1" applyBorder="1" applyProtection="1"/>
    <xf numFmtId="0" fontId="18" fillId="3" borderId="18" xfId="1" applyFont="1" applyFill="1" applyBorder="1" applyAlignment="1" applyProtection="1">
      <alignment horizontal="center"/>
    </xf>
    <xf numFmtId="0" fontId="18" fillId="3" borderId="18" xfId="1" applyNumberFormat="1" applyFont="1" applyFill="1" applyBorder="1" applyAlignment="1" applyProtection="1">
      <alignment horizontal="center"/>
    </xf>
    <xf numFmtId="0" fontId="18" fillId="3" borderId="57" xfId="1" applyFont="1" applyFill="1" applyBorder="1" applyAlignment="1" applyProtection="1">
      <alignment horizontal="center"/>
    </xf>
    <xf numFmtId="0" fontId="9" fillId="0" borderId="59" xfId="1" applyFont="1" applyBorder="1" applyAlignment="1" applyProtection="1">
      <alignment horizontal="center"/>
    </xf>
    <xf numFmtId="49" fontId="9" fillId="0" borderId="59" xfId="1" applyNumberFormat="1" applyFont="1" applyBorder="1" applyAlignment="1" applyProtection="1">
      <alignment horizontal="left"/>
    </xf>
    <xf numFmtId="0" fontId="9" fillId="0" borderId="59" xfId="1" applyFont="1" applyBorder="1" applyProtection="1"/>
    <xf numFmtId="0" fontId="4" fillId="0" borderId="59" xfId="1" applyBorder="1" applyAlignment="1" applyProtection="1">
      <alignment horizontal="center"/>
    </xf>
    <xf numFmtId="0" fontId="4" fillId="0" borderId="59" xfId="1" applyNumberFormat="1" applyBorder="1" applyAlignment="1" applyProtection="1">
      <alignment horizontal="right"/>
    </xf>
    <xf numFmtId="0" fontId="4" fillId="0" borderId="59" xfId="1" applyNumberFormat="1" applyBorder="1" applyProtection="1"/>
    <xf numFmtId="0" fontId="4" fillId="0" borderId="0" xfId="1" applyNumberFormat="1" applyProtection="1"/>
    <xf numFmtId="0" fontId="19" fillId="0" borderId="0" xfId="1" applyFont="1" applyProtection="1"/>
    <xf numFmtId="0" fontId="11" fillId="0" borderId="59" xfId="1" applyFont="1" applyBorder="1" applyAlignment="1" applyProtection="1">
      <alignment horizontal="center" vertical="top"/>
    </xf>
    <xf numFmtId="49" fontId="12" fillId="0" borderId="59" xfId="1" applyNumberFormat="1" applyFont="1" applyBorder="1" applyAlignment="1" applyProtection="1">
      <alignment horizontal="left" vertical="top"/>
    </xf>
    <xf numFmtId="0" fontId="12" fillId="0" borderId="59" xfId="1" applyFont="1" applyBorder="1" applyAlignment="1" applyProtection="1">
      <alignment wrapText="1"/>
    </xf>
    <xf numFmtId="49" fontId="20" fillId="0" borderId="59" xfId="1" applyNumberFormat="1" applyFont="1" applyBorder="1" applyAlignment="1" applyProtection="1">
      <alignment horizontal="center" shrinkToFit="1"/>
    </xf>
    <xf numFmtId="4" fontId="20" fillId="0" borderId="59" xfId="1" applyNumberFormat="1" applyFont="1" applyBorder="1" applyAlignment="1" applyProtection="1">
      <alignment horizontal="right"/>
    </xf>
    <xf numFmtId="4" fontId="20" fillId="0" borderId="59" xfId="1" applyNumberFormat="1" applyFont="1" applyBorder="1" applyProtection="1"/>
    <xf numFmtId="0" fontId="13" fillId="0" borderId="59" xfId="1" applyFont="1" applyBorder="1" applyAlignment="1" applyProtection="1">
      <alignment horizontal="center"/>
    </xf>
    <xf numFmtId="49" fontId="13" fillId="0" borderId="59" xfId="1" applyNumberFormat="1" applyFont="1" applyBorder="1" applyAlignment="1" applyProtection="1">
      <alignment horizontal="left"/>
    </xf>
    <xf numFmtId="4" fontId="22" fillId="5" borderId="59" xfId="1" applyNumberFormat="1" applyFont="1" applyFill="1" applyBorder="1" applyAlignment="1" applyProtection="1">
      <alignment horizontal="right" wrapText="1"/>
    </xf>
    <xf numFmtId="0" fontId="22" fillId="5" borderId="59" xfId="1" applyFont="1" applyFill="1" applyBorder="1" applyAlignment="1" applyProtection="1">
      <alignment horizontal="left" wrapText="1"/>
    </xf>
    <xf numFmtId="0" fontId="22" fillId="0" borderId="59" xfId="0" applyFont="1" applyBorder="1" applyAlignment="1" applyProtection="1">
      <alignment horizontal="right"/>
    </xf>
    <xf numFmtId="0" fontId="21" fillId="0" borderId="0" xfId="1" applyFont="1" applyAlignment="1" applyProtection="1">
      <alignment wrapText="1"/>
    </xf>
    <xf numFmtId="0" fontId="4" fillId="2" borderId="60" xfId="1" applyFill="1" applyBorder="1" applyAlignment="1" applyProtection="1">
      <alignment horizontal="center"/>
    </xf>
    <xf numFmtId="49" fontId="7" fillId="2" borderId="60" xfId="1" applyNumberFormat="1" applyFont="1" applyFill="1" applyBorder="1" applyAlignment="1" applyProtection="1">
      <alignment horizontal="left"/>
    </xf>
    <xf numFmtId="0" fontId="7" fillId="2" borderId="60" xfId="1" applyFont="1" applyFill="1" applyBorder="1" applyProtection="1"/>
    <xf numFmtId="4" fontId="4" fillId="2" borderId="60" xfId="1" applyNumberFormat="1" applyFill="1" applyBorder="1" applyAlignment="1" applyProtection="1">
      <alignment horizontal="right"/>
    </xf>
    <xf numFmtId="4" fontId="9" fillId="2" borderId="60" xfId="1" applyNumberFormat="1" applyFont="1" applyFill="1" applyBorder="1" applyProtection="1"/>
    <xf numFmtId="3" fontId="4" fillId="0" borderId="0" xfId="1" applyNumberFormat="1" applyProtection="1"/>
    <xf numFmtId="0" fontId="4" fillId="0" borderId="0" xfId="1" applyBorder="1" applyProtection="1"/>
    <xf numFmtId="0" fontId="24" fillId="0" borderId="0" xfId="1" applyFont="1" applyAlignment="1" applyProtection="1"/>
    <xf numFmtId="0" fontId="25" fillId="0" borderId="0" xfId="1" applyFont="1" applyBorder="1" applyProtection="1"/>
    <xf numFmtId="3" fontId="25" fillId="0" borderId="0" xfId="1" applyNumberFormat="1" applyFont="1" applyBorder="1" applyAlignment="1" applyProtection="1">
      <alignment horizontal="right"/>
    </xf>
    <xf numFmtId="4" fontId="25" fillId="0" borderId="0" xfId="1" applyNumberFormat="1" applyFont="1" applyBorder="1" applyProtection="1"/>
    <xf numFmtId="0" fontId="24" fillId="0" borderId="0" xfId="1" applyFont="1" applyBorder="1" applyAlignment="1" applyProtection="1"/>
    <xf numFmtId="0" fontId="4" fillId="0" borderId="0" xfId="1" applyBorder="1" applyAlignment="1" applyProtection="1">
      <alignment horizontal="right"/>
    </xf>
    <xf numFmtId="0" fontId="0" fillId="6" borderId="13" xfId="0" applyFill="1" applyBorder="1" applyProtection="1">
      <protection locked="0"/>
    </xf>
    <xf numFmtId="0" fontId="0" fillId="6" borderId="0" xfId="0" applyFill="1" applyBorder="1" applyProtection="1">
      <protection locked="0"/>
    </xf>
    <xf numFmtId="166" fontId="13" fillId="6" borderId="0" xfId="2" applyNumberFormat="1" applyFont="1" applyFill="1" applyAlignment="1" applyProtection="1">
      <alignment horizontal="right"/>
      <protection locked="0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vertical="top" wrapText="1"/>
    </xf>
    <xf numFmtId="0" fontId="8" fillId="0" borderId="17" xfId="0" applyFont="1" applyBorder="1" applyAlignment="1">
      <alignment horizontal="left"/>
    </xf>
    <xf numFmtId="0" fontId="8" fillId="0" borderId="18" xfId="0" applyFont="1" applyBorder="1" applyAlignment="1">
      <alignment horizontal="left"/>
    </xf>
    <xf numFmtId="0" fontId="9" fillId="0" borderId="22" xfId="0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7" xfId="0" applyFont="1" applyBorder="1" applyAlignment="1">
      <alignment horizontal="left"/>
    </xf>
    <xf numFmtId="0" fontId="0" fillId="6" borderId="11" xfId="0" applyFill="1" applyBorder="1" applyAlignment="1" applyProtection="1">
      <alignment horizontal="left"/>
      <protection locked="0"/>
    </xf>
    <xf numFmtId="0" fontId="0" fillId="6" borderId="12" xfId="0" applyFill="1" applyBorder="1" applyAlignment="1" applyProtection="1">
      <alignment horizontal="left"/>
      <protection locked="0"/>
    </xf>
    <xf numFmtId="0" fontId="0" fillId="6" borderId="8" xfId="0" applyFill="1" applyBorder="1" applyAlignment="1" applyProtection="1">
      <alignment horizontal="center"/>
      <protection locked="0"/>
    </xf>
    <xf numFmtId="0" fontId="0" fillId="6" borderId="9" xfId="0" applyFill="1" applyBorder="1" applyAlignment="1" applyProtection="1">
      <alignment horizontal="center"/>
      <protection locked="0"/>
    </xf>
    <xf numFmtId="0" fontId="0" fillId="6" borderId="35" xfId="0" applyFill="1" applyBorder="1" applyAlignment="1" applyProtection="1">
      <alignment horizontal="center"/>
      <protection locked="0"/>
    </xf>
    <xf numFmtId="0" fontId="0" fillId="6" borderId="6" xfId="0" applyFill="1" applyBorder="1" applyAlignment="1" applyProtection="1">
      <alignment horizontal="center"/>
      <protection locked="0"/>
    </xf>
    <xf numFmtId="0" fontId="0" fillId="6" borderId="16" xfId="0" applyFill="1" applyBorder="1" applyAlignment="1" applyProtection="1">
      <alignment horizontal="center"/>
      <protection locked="0"/>
    </xf>
    <xf numFmtId="0" fontId="0" fillId="6" borderId="22" xfId="0" applyFill="1" applyBorder="1" applyAlignment="1" applyProtection="1">
      <alignment horizontal="center"/>
      <protection locked="0"/>
    </xf>
    <xf numFmtId="3" fontId="9" fillId="2" borderId="38" xfId="0" applyNumberFormat="1" applyFont="1" applyFill="1" applyBorder="1" applyAlignment="1">
      <alignment horizontal="right"/>
    </xf>
    <xf numFmtId="3" fontId="9" fillId="2" borderId="58" xfId="0" applyNumberFormat="1" applyFont="1" applyFill="1" applyBorder="1" applyAlignment="1">
      <alignment horizontal="right"/>
    </xf>
    <xf numFmtId="0" fontId="4" fillId="0" borderId="42" xfId="1" applyFont="1" applyBorder="1" applyAlignment="1">
      <alignment horizontal="center"/>
    </xf>
    <xf numFmtId="0" fontId="4" fillId="0" borderId="43" xfId="1" applyFont="1" applyBorder="1" applyAlignment="1">
      <alignment horizontal="center"/>
    </xf>
    <xf numFmtId="0" fontId="4" fillId="0" borderId="47" xfId="1" applyFont="1" applyBorder="1" applyAlignment="1">
      <alignment horizontal="center"/>
    </xf>
    <xf numFmtId="0" fontId="4" fillId="0" borderId="48" xfId="1" applyFont="1" applyBorder="1" applyAlignment="1">
      <alignment horizontal="center"/>
    </xf>
    <xf numFmtId="0" fontId="4" fillId="0" borderId="50" xfId="1" applyFont="1" applyBorder="1" applyAlignment="1">
      <alignment horizontal="left"/>
    </xf>
    <xf numFmtId="0" fontId="4" fillId="0" borderId="49" xfId="1" applyFont="1" applyBorder="1" applyAlignment="1">
      <alignment horizontal="left"/>
    </xf>
    <xf numFmtId="0" fontId="4" fillId="0" borderId="51" xfId="1" applyFont="1" applyBorder="1" applyAlignment="1">
      <alignment horizontal="left"/>
    </xf>
    <xf numFmtId="0" fontId="13" fillId="0" borderId="62" xfId="0" applyFont="1" applyBorder="1" applyAlignment="1">
      <alignment horizontal="left"/>
    </xf>
    <xf numFmtId="0" fontId="13" fillId="0" borderId="41" xfId="0" applyFont="1" applyBorder="1" applyAlignment="1">
      <alignment horizontal="left"/>
    </xf>
    <xf numFmtId="49" fontId="22" fillId="5" borderId="16" xfId="1" applyNumberFormat="1" applyFont="1" applyFill="1" applyBorder="1" applyAlignment="1" applyProtection="1">
      <alignment horizontal="left" wrapText="1"/>
    </xf>
    <xf numFmtId="49" fontId="23" fillId="0" borderId="0" xfId="0" applyNumberFormat="1" applyFont="1" applyAlignment="1" applyProtection="1">
      <alignment horizontal="left" wrapText="1"/>
    </xf>
    <xf numFmtId="0" fontId="15" fillId="0" borderId="0" xfId="1" applyFont="1" applyAlignment="1" applyProtection="1">
      <alignment horizontal="center"/>
    </xf>
    <xf numFmtId="0" fontId="4" fillId="0" borderId="42" xfId="1" applyFont="1" applyBorder="1" applyAlignment="1" applyProtection="1">
      <alignment horizontal="center"/>
    </xf>
    <xf numFmtId="0" fontId="4" fillId="0" borderId="43" xfId="1" applyFont="1" applyBorder="1" applyAlignment="1" applyProtection="1">
      <alignment horizontal="center"/>
    </xf>
    <xf numFmtId="49" fontId="4" fillId="0" borderId="47" xfId="1" applyNumberFormat="1" applyFont="1" applyBorder="1" applyAlignment="1" applyProtection="1">
      <alignment horizontal="center"/>
    </xf>
    <xf numFmtId="0" fontId="4" fillId="0" borderId="48" xfId="1" applyFont="1" applyBorder="1" applyAlignment="1" applyProtection="1">
      <alignment horizontal="center"/>
    </xf>
    <xf numFmtId="0" fontId="4" fillId="0" borderId="50" xfId="1" applyBorder="1" applyAlignment="1" applyProtection="1">
      <alignment horizontal="center" shrinkToFit="1"/>
    </xf>
    <xf numFmtId="0" fontId="4" fillId="0" borderId="49" xfId="1" applyBorder="1" applyAlignment="1" applyProtection="1">
      <alignment horizontal="center" shrinkToFit="1"/>
    </xf>
    <xf numFmtId="0" fontId="4" fillId="0" borderId="51" xfId="1" applyBorder="1" applyAlignment="1" applyProtection="1">
      <alignment horizontal="center" shrinkToFit="1"/>
    </xf>
    <xf numFmtId="0" fontId="15" fillId="0" borderId="0" xfId="1" applyFont="1" applyAlignment="1">
      <alignment horizontal="center"/>
    </xf>
    <xf numFmtId="49" fontId="4" fillId="0" borderId="47" xfId="1" applyNumberFormat="1" applyFont="1" applyBorder="1" applyAlignment="1">
      <alignment horizontal="center"/>
    </xf>
    <xf numFmtId="0" fontId="4" fillId="0" borderId="50" xfId="1" applyBorder="1" applyAlignment="1">
      <alignment horizontal="center" shrinkToFit="1"/>
    </xf>
    <xf numFmtId="0" fontId="4" fillId="0" borderId="49" xfId="1" applyBorder="1" applyAlignment="1">
      <alignment horizontal="center" shrinkToFit="1"/>
    </xf>
    <xf numFmtId="0" fontId="4" fillId="0" borderId="51" xfId="1" applyBorder="1" applyAlignment="1">
      <alignment horizontal="center" shrinkToFit="1"/>
    </xf>
    <xf numFmtId="0" fontId="27" fillId="0" borderId="22" xfId="0" applyFont="1" applyFill="1" applyBorder="1" applyAlignment="1">
      <alignment horizontal="center"/>
    </xf>
    <xf numFmtId="0" fontId="27" fillId="0" borderId="5" xfId="0" applyFont="1" applyFill="1" applyBorder="1" applyAlignment="1">
      <alignment horizontal="center"/>
    </xf>
    <xf numFmtId="0" fontId="27" fillId="0" borderId="6" xfId="0" applyFont="1" applyFill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4" fillId="0" borderId="0" xfId="2" applyFont="1" applyAlignment="1">
      <alignment horizontal="left"/>
    </xf>
    <xf numFmtId="0" fontId="28" fillId="0" borderId="0" xfId="2" applyFont="1" applyFill="1" applyAlignment="1">
      <alignment horizontal="left"/>
    </xf>
    <xf numFmtId="0" fontId="9" fillId="0" borderId="0" xfId="2" applyFont="1" applyFill="1" applyAlignment="1">
      <alignment horizontal="left"/>
    </xf>
    <xf numFmtId="0" fontId="27" fillId="0" borderId="14" xfId="0" applyFont="1" applyFill="1" applyBorder="1" applyAlignment="1">
      <alignment horizontal="center"/>
    </xf>
    <xf numFmtId="0" fontId="27" fillId="0" borderId="13" xfId="0" applyFont="1" applyFill="1" applyBorder="1" applyAlignment="1">
      <alignment horizontal="center"/>
    </xf>
    <xf numFmtId="0" fontId="27" fillId="0" borderId="12" xfId="0" applyFont="1" applyFill="1" applyBorder="1" applyAlignment="1">
      <alignment horizontal="center"/>
    </xf>
  </cellXfs>
  <cellStyles count="3">
    <cellStyle name="Normální" xfId="0" builtinId="0"/>
    <cellStyle name="normální_List2" xfId="2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rojov&#253;%20s&#225;l/MENDELU_strojovy_sal_S02_roz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>
        <row r="1">
          <cell r="H1">
            <v>10001342</v>
          </cell>
        </row>
        <row r="2">
          <cell r="G2" t="str">
            <v>VEDLEJŠÍ A OSTATNÍ NÁKLADY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A27" sqref="A27:B29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95" customHeight="1" x14ac:dyDescent="0.2">
      <c r="A2" s="3" t="s">
        <v>1</v>
      </c>
      <c r="B2" s="4"/>
      <c r="C2" s="5">
        <f>'02 rekapitulace'!H1</f>
        <v>10001342</v>
      </c>
      <c r="D2" s="6" t="str">
        <f>'02 rekapitulace'!G2</f>
        <v>REK.MENDELU UČEBNA OBJ.B 0107</v>
      </c>
      <c r="E2" s="4"/>
      <c r="F2" s="4"/>
      <c r="G2" s="7"/>
    </row>
    <row r="3" spans="1:57" ht="3" customHeight="1" x14ac:dyDescent="0.2">
      <c r="A3" s="8"/>
      <c r="B3" s="9"/>
      <c r="C3" s="8"/>
      <c r="D3" s="8"/>
      <c r="E3" s="8"/>
      <c r="F3" s="8"/>
      <c r="G3" s="10"/>
    </row>
    <row r="4" spans="1:57" ht="12" customHeight="1" x14ac:dyDescent="0.2">
      <c r="A4" s="11" t="s">
        <v>2</v>
      </c>
      <c r="B4" s="12"/>
      <c r="C4" s="13" t="s">
        <v>3</v>
      </c>
      <c r="D4" s="13"/>
      <c r="E4" s="13"/>
      <c r="F4" s="13" t="s">
        <v>4</v>
      </c>
      <c r="G4" s="14"/>
    </row>
    <row r="5" spans="1:57" ht="12.95" customHeight="1" x14ac:dyDescent="0.2">
      <c r="A5" s="15" t="s">
        <v>72</v>
      </c>
      <c r="B5" s="16"/>
      <c r="C5" s="17" t="s">
        <v>476</v>
      </c>
      <c r="D5" s="18"/>
      <c r="E5" s="18"/>
      <c r="F5" s="13"/>
      <c r="G5" s="14"/>
    </row>
    <row r="6" spans="1:57" ht="12.95" customHeight="1" x14ac:dyDescent="0.2">
      <c r="A6" s="19" t="s">
        <v>6</v>
      </c>
      <c r="B6" s="20"/>
      <c r="C6" s="21" t="s">
        <v>7</v>
      </c>
      <c r="D6" s="21"/>
      <c r="E6" s="21"/>
      <c r="F6" s="22" t="s">
        <v>8</v>
      </c>
      <c r="G6" s="23"/>
    </row>
    <row r="7" spans="1:57" ht="12.95" customHeight="1" x14ac:dyDescent="0.2">
      <c r="A7" s="15" t="s">
        <v>70</v>
      </c>
      <c r="B7" s="16"/>
      <c r="C7" s="17" t="s">
        <v>71</v>
      </c>
      <c r="D7" s="18"/>
      <c r="E7" s="18"/>
      <c r="F7" s="24"/>
      <c r="G7" s="14"/>
    </row>
    <row r="8" spans="1:57" x14ac:dyDescent="0.2">
      <c r="A8" s="19" t="s">
        <v>9</v>
      </c>
      <c r="B8" s="21"/>
      <c r="C8" s="325"/>
      <c r="D8" s="326"/>
      <c r="E8" s="25" t="s">
        <v>10</v>
      </c>
      <c r="F8" s="26"/>
      <c r="G8" s="27">
        <v>0</v>
      </c>
      <c r="H8" s="28"/>
      <c r="I8" s="28"/>
    </row>
    <row r="9" spans="1:57" x14ac:dyDescent="0.2">
      <c r="A9" s="19" t="s">
        <v>11</v>
      </c>
      <c r="B9" s="21"/>
      <c r="C9" s="325"/>
      <c r="D9" s="326"/>
      <c r="E9" s="22" t="s">
        <v>12</v>
      </c>
      <c r="F9" s="21"/>
      <c r="G9" s="29">
        <f>IF(PocetMJ=0,,ROUND((F30+F32)/PocetMJ,1))</f>
        <v>0</v>
      </c>
    </row>
    <row r="10" spans="1:57" x14ac:dyDescent="0.2">
      <c r="A10" s="30" t="s">
        <v>13</v>
      </c>
      <c r="B10" s="31"/>
      <c r="C10" s="31"/>
      <c r="D10" s="31"/>
      <c r="E10" s="32" t="s">
        <v>14</v>
      </c>
      <c r="F10" s="31"/>
      <c r="G10" s="33">
        <v>10001342</v>
      </c>
    </row>
    <row r="11" spans="1:57" x14ac:dyDescent="0.2">
      <c r="A11" s="11" t="s">
        <v>15</v>
      </c>
      <c r="B11" s="13"/>
      <c r="C11" s="13"/>
      <c r="D11" s="13"/>
      <c r="E11" s="34" t="s">
        <v>16</v>
      </c>
      <c r="F11" s="13"/>
      <c r="G11" s="14"/>
      <c r="BA11" s="35"/>
      <c r="BB11" s="35"/>
      <c r="BC11" s="35"/>
      <c r="BD11" s="35"/>
      <c r="BE11" s="35"/>
    </row>
    <row r="12" spans="1:57" x14ac:dyDescent="0.2">
      <c r="A12" s="11"/>
      <c r="B12" s="13"/>
      <c r="C12" s="13"/>
      <c r="D12" s="13"/>
      <c r="E12" s="327"/>
      <c r="F12" s="328"/>
      <c r="G12" s="329"/>
    </row>
    <row r="13" spans="1:57" ht="28.5" customHeight="1" thickBot="1" x14ac:dyDescent="0.25">
      <c r="A13" s="36" t="s">
        <v>17</v>
      </c>
      <c r="B13" s="37"/>
      <c r="C13" s="37"/>
      <c r="D13" s="37"/>
      <c r="E13" s="38"/>
      <c r="F13" s="38"/>
      <c r="G13" s="39"/>
    </row>
    <row r="14" spans="1:57" ht="17.25" customHeight="1" thickBot="1" x14ac:dyDescent="0.25">
      <c r="A14" s="40" t="s">
        <v>18</v>
      </c>
      <c r="B14" s="41"/>
      <c r="C14" s="42"/>
      <c r="D14" s="43" t="s">
        <v>19</v>
      </c>
      <c r="E14" s="44"/>
      <c r="F14" s="44"/>
      <c r="G14" s="42"/>
    </row>
    <row r="15" spans="1:57" ht="15.95" customHeight="1" x14ac:dyDescent="0.2">
      <c r="A15" s="45"/>
      <c r="B15" s="8" t="s">
        <v>20</v>
      </c>
      <c r="C15" s="46">
        <f>Dodavka</f>
        <v>0</v>
      </c>
      <c r="D15" s="47" t="str">
        <f>'02 rekapitulace'!A28</f>
        <v>Ztížené výrobní podmínky</v>
      </c>
      <c r="E15" s="48"/>
      <c r="F15" s="49"/>
      <c r="G15" s="46">
        <f>'02 rekapitulace'!I28</f>
        <v>0</v>
      </c>
    </row>
    <row r="16" spans="1:57" ht="15.95" customHeight="1" x14ac:dyDescent="0.2">
      <c r="A16" s="45" t="s">
        <v>21</v>
      </c>
      <c r="B16" s="8" t="s">
        <v>22</v>
      </c>
      <c r="C16" s="46">
        <f>Mont</f>
        <v>0</v>
      </c>
      <c r="D16" s="30" t="str">
        <f>'02 rekapitulace'!A29</f>
        <v>Oborová přirážka</v>
      </c>
      <c r="E16" s="50"/>
      <c r="F16" s="51"/>
      <c r="G16" s="46">
        <f>'02 rekapitulace'!I29</f>
        <v>0</v>
      </c>
    </row>
    <row r="17" spans="1:7" ht="15.95" customHeight="1" x14ac:dyDescent="0.2">
      <c r="A17" s="45" t="s">
        <v>23</v>
      </c>
      <c r="B17" s="8" t="s">
        <v>24</v>
      </c>
      <c r="C17" s="46">
        <f>HSV</f>
        <v>0</v>
      </c>
      <c r="D17" s="30" t="str">
        <f>'02 rekapitulace'!A30</f>
        <v>Přesun stavebních kapacit</v>
      </c>
      <c r="E17" s="50"/>
      <c r="F17" s="51"/>
      <c r="G17" s="46">
        <f>'02 rekapitulace'!I30</f>
        <v>0</v>
      </c>
    </row>
    <row r="18" spans="1:7" ht="15.95" customHeight="1" x14ac:dyDescent="0.2">
      <c r="A18" s="52" t="s">
        <v>25</v>
      </c>
      <c r="B18" s="8" t="s">
        <v>26</v>
      </c>
      <c r="C18" s="46">
        <f>PSV</f>
        <v>0</v>
      </c>
      <c r="D18" s="30" t="str">
        <f>'02 rekapitulace'!A31</f>
        <v>Mimostaveništní doprava</v>
      </c>
      <c r="E18" s="50"/>
      <c r="F18" s="51"/>
      <c r="G18" s="46">
        <f>'02 rekapitulace'!I31</f>
        <v>0</v>
      </c>
    </row>
    <row r="19" spans="1:7" ht="15.95" customHeight="1" x14ac:dyDescent="0.2">
      <c r="A19" s="53" t="s">
        <v>27</v>
      </c>
      <c r="B19" s="8"/>
      <c r="C19" s="46">
        <f>SUM(C15:C18)</f>
        <v>0</v>
      </c>
      <c r="D19" s="54" t="str">
        <f>'02 rekapitulace'!A32</f>
        <v>Zařízení staveniště</v>
      </c>
      <c r="E19" s="50"/>
      <c r="F19" s="51"/>
      <c r="G19" s="46">
        <f>'02 rekapitulace'!I32</f>
        <v>0</v>
      </c>
    </row>
    <row r="20" spans="1:7" ht="15.95" customHeight="1" x14ac:dyDescent="0.2">
      <c r="A20" s="53"/>
      <c r="B20" s="8"/>
      <c r="C20" s="46"/>
      <c r="D20" s="30" t="str">
        <f>'02 rekapitulace'!A33</f>
        <v>Provoz investora</v>
      </c>
      <c r="E20" s="50"/>
      <c r="F20" s="51"/>
      <c r="G20" s="46">
        <f>'02 rekapitulace'!I33</f>
        <v>0</v>
      </c>
    </row>
    <row r="21" spans="1:7" ht="15.95" customHeight="1" x14ac:dyDescent="0.2">
      <c r="A21" s="53" t="s">
        <v>28</v>
      </c>
      <c r="B21" s="8"/>
      <c r="C21" s="46">
        <f>HZS</f>
        <v>0</v>
      </c>
      <c r="D21" s="30" t="str">
        <f>'02 rekapitulace'!A34</f>
        <v>Kompletační činnost (IČD)</v>
      </c>
      <c r="E21" s="50"/>
      <c r="F21" s="51"/>
      <c r="G21" s="46">
        <f>'02 rekapitulace'!I34</f>
        <v>0</v>
      </c>
    </row>
    <row r="22" spans="1:7" ht="15.95" customHeight="1" x14ac:dyDescent="0.2">
      <c r="A22" s="11" t="s">
        <v>29</v>
      </c>
      <c r="B22" s="13"/>
      <c r="C22" s="46">
        <f>C19+C21</f>
        <v>0</v>
      </c>
      <c r="D22" s="30" t="s">
        <v>30</v>
      </c>
      <c r="E22" s="50"/>
      <c r="F22" s="51"/>
      <c r="G22" s="46">
        <f>G23-SUM(G15:G21)</f>
        <v>0</v>
      </c>
    </row>
    <row r="23" spans="1:7" ht="15.95" customHeight="1" thickBot="1" x14ac:dyDescent="0.25">
      <c r="A23" s="30" t="s">
        <v>31</v>
      </c>
      <c r="B23" s="31"/>
      <c r="C23" s="55">
        <f>C22+G23</f>
        <v>0</v>
      </c>
      <c r="D23" s="56" t="s">
        <v>32</v>
      </c>
      <c r="E23" s="57"/>
      <c r="F23" s="58"/>
      <c r="G23" s="46">
        <f>VRN</f>
        <v>0</v>
      </c>
    </row>
    <row r="24" spans="1:7" x14ac:dyDescent="0.2">
      <c r="A24" s="59" t="s">
        <v>33</v>
      </c>
      <c r="B24" s="60"/>
      <c r="C24" s="61" t="s">
        <v>34</v>
      </c>
      <c r="D24" s="60"/>
      <c r="E24" s="61" t="s">
        <v>35</v>
      </c>
      <c r="F24" s="60"/>
      <c r="G24" s="62"/>
    </row>
    <row r="25" spans="1:7" x14ac:dyDescent="0.2">
      <c r="A25" s="330"/>
      <c r="B25" s="331"/>
      <c r="C25" s="22" t="s">
        <v>36</v>
      </c>
      <c r="D25" s="320"/>
      <c r="E25" s="22" t="s">
        <v>36</v>
      </c>
      <c r="F25" s="21"/>
      <c r="G25" s="23"/>
    </row>
    <row r="26" spans="1:7" x14ac:dyDescent="0.2">
      <c r="A26" s="11" t="s">
        <v>37</v>
      </c>
      <c r="B26" s="63"/>
      <c r="C26" s="34" t="s">
        <v>37</v>
      </c>
      <c r="D26" s="321"/>
      <c r="E26" s="34" t="s">
        <v>37</v>
      </c>
      <c r="F26" s="13"/>
      <c r="G26" s="14"/>
    </row>
    <row r="27" spans="1:7" x14ac:dyDescent="0.2">
      <c r="A27" s="332"/>
      <c r="B27" s="333"/>
      <c r="C27" s="34" t="s">
        <v>38</v>
      </c>
      <c r="D27" s="321"/>
      <c r="E27" s="34" t="s">
        <v>39</v>
      </c>
      <c r="F27" s="13"/>
      <c r="G27" s="14"/>
    </row>
    <row r="28" spans="1:7" x14ac:dyDescent="0.2">
      <c r="A28" s="332"/>
      <c r="B28" s="333"/>
      <c r="C28" s="336"/>
      <c r="D28" s="333"/>
      <c r="E28" s="34"/>
      <c r="F28" s="13"/>
      <c r="G28" s="14"/>
    </row>
    <row r="29" spans="1:7" ht="94.5" customHeight="1" x14ac:dyDescent="0.2">
      <c r="A29" s="334"/>
      <c r="B29" s="335"/>
      <c r="C29" s="337"/>
      <c r="D29" s="335"/>
      <c r="E29" s="34"/>
      <c r="F29" s="13"/>
      <c r="G29" s="14"/>
    </row>
    <row r="30" spans="1:7" x14ac:dyDescent="0.2">
      <c r="A30" s="19" t="s">
        <v>40</v>
      </c>
      <c r="B30" s="21"/>
      <c r="C30" s="64">
        <v>21</v>
      </c>
      <c r="D30" s="21" t="s">
        <v>41</v>
      </c>
      <c r="E30" s="22"/>
      <c r="F30" s="65">
        <f>ROUND(C23-F32,0)</f>
        <v>0</v>
      </c>
      <c r="G30" s="23"/>
    </row>
    <row r="31" spans="1:7" x14ac:dyDescent="0.2">
      <c r="A31" s="19" t="s">
        <v>42</v>
      </c>
      <c r="B31" s="21"/>
      <c r="C31" s="64">
        <f>SazbaDPH1</f>
        <v>21</v>
      </c>
      <c r="D31" s="21" t="s">
        <v>41</v>
      </c>
      <c r="E31" s="22"/>
      <c r="F31" s="66">
        <f>ROUND(PRODUCT(F30,C31/100),1)</f>
        <v>0</v>
      </c>
      <c r="G31" s="33"/>
    </row>
    <row r="32" spans="1:7" x14ac:dyDescent="0.2">
      <c r="A32" s="19" t="s">
        <v>40</v>
      </c>
      <c r="B32" s="21"/>
      <c r="C32" s="64">
        <v>0</v>
      </c>
      <c r="D32" s="21" t="s">
        <v>41</v>
      </c>
      <c r="E32" s="22"/>
      <c r="F32" s="65">
        <v>0</v>
      </c>
      <c r="G32" s="23"/>
    </row>
    <row r="33" spans="1:8" x14ac:dyDescent="0.2">
      <c r="A33" s="19" t="s">
        <v>42</v>
      </c>
      <c r="B33" s="21"/>
      <c r="C33" s="64">
        <f>SazbaDPH2</f>
        <v>0</v>
      </c>
      <c r="D33" s="21" t="s">
        <v>41</v>
      </c>
      <c r="E33" s="22"/>
      <c r="F33" s="66">
        <f>ROUND(PRODUCT(F32,C33/100),1)</f>
        <v>0</v>
      </c>
      <c r="G33" s="33"/>
    </row>
    <row r="34" spans="1:8" s="72" customFormat="1" ht="19.5" customHeight="1" thickBot="1" x14ac:dyDescent="0.3">
      <c r="A34" s="67" t="s">
        <v>43</v>
      </c>
      <c r="B34" s="68"/>
      <c r="C34" s="68"/>
      <c r="D34" s="68"/>
      <c r="E34" s="69"/>
      <c r="F34" s="70">
        <f>CEILING(SUM(F30:F33),1)</f>
        <v>0</v>
      </c>
      <c r="G34" s="71"/>
    </row>
    <row r="36" spans="1:8" x14ac:dyDescent="0.2">
      <c r="A36" s="73" t="s">
        <v>44</v>
      </c>
      <c r="B36" s="73"/>
      <c r="C36" s="73"/>
      <c r="D36" s="73"/>
      <c r="E36" s="73"/>
      <c r="F36" s="73"/>
      <c r="G36" s="73"/>
      <c r="H36" t="s">
        <v>5</v>
      </c>
    </row>
    <row r="37" spans="1:8" ht="14.25" customHeight="1" x14ac:dyDescent="0.2">
      <c r="A37" s="73"/>
      <c r="B37" s="324" t="s">
        <v>480</v>
      </c>
      <c r="C37" s="324"/>
      <c r="D37" s="324"/>
      <c r="E37" s="324"/>
      <c r="F37" s="324"/>
      <c r="G37" s="324"/>
      <c r="H37" t="s">
        <v>5</v>
      </c>
    </row>
    <row r="38" spans="1:8" ht="12.75" customHeight="1" x14ac:dyDescent="0.2">
      <c r="A38" s="74"/>
      <c r="B38" s="324"/>
      <c r="C38" s="324"/>
      <c r="D38" s="324"/>
      <c r="E38" s="324"/>
      <c r="F38" s="324"/>
      <c r="G38" s="324"/>
      <c r="H38" t="s">
        <v>5</v>
      </c>
    </row>
    <row r="39" spans="1:8" x14ac:dyDescent="0.2">
      <c r="A39" s="74"/>
      <c r="B39" s="324"/>
      <c r="C39" s="324"/>
      <c r="D39" s="324"/>
      <c r="E39" s="324"/>
      <c r="F39" s="324"/>
      <c r="G39" s="324"/>
      <c r="H39" t="s">
        <v>5</v>
      </c>
    </row>
    <row r="40" spans="1:8" x14ac:dyDescent="0.2">
      <c r="A40" s="74"/>
      <c r="B40" s="324"/>
      <c r="C40" s="324"/>
      <c r="D40" s="324"/>
      <c r="E40" s="324"/>
      <c r="F40" s="324"/>
      <c r="G40" s="324"/>
      <c r="H40" t="s">
        <v>5</v>
      </c>
    </row>
    <row r="41" spans="1:8" x14ac:dyDescent="0.2">
      <c r="A41" s="74"/>
      <c r="B41" s="324"/>
      <c r="C41" s="324"/>
      <c r="D41" s="324"/>
      <c r="E41" s="324"/>
      <c r="F41" s="324"/>
      <c r="G41" s="324"/>
      <c r="H41" t="s">
        <v>5</v>
      </c>
    </row>
    <row r="42" spans="1:8" x14ac:dyDescent="0.2">
      <c r="A42" s="74"/>
      <c r="B42" s="324"/>
      <c r="C42" s="324"/>
      <c r="D42" s="324"/>
      <c r="E42" s="324"/>
      <c r="F42" s="324"/>
      <c r="G42" s="324"/>
      <c r="H42" t="s">
        <v>5</v>
      </c>
    </row>
    <row r="43" spans="1:8" x14ac:dyDescent="0.2">
      <c r="A43" s="74"/>
      <c r="B43" s="324"/>
      <c r="C43" s="324"/>
      <c r="D43" s="324"/>
      <c r="E43" s="324"/>
      <c r="F43" s="324"/>
      <c r="G43" s="324"/>
      <c r="H43" t="s">
        <v>5</v>
      </c>
    </row>
    <row r="44" spans="1:8" x14ac:dyDescent="0.2">
      <c r="A44" s="74"/>
      <c r="B44" s="324"/>
      <c r="C44" s="324"/>
      <c r="D44" s="324"/>
      <c r="E44" s="324"/>
      <c r="F44" s="324"/>
      <c r="G44" s="324"/>
      <c r="H44" t="s">
        <v>5</v>
      </c>
    </row>
    <row r="45" spans="1:8" ht="0.75" customHeight="1" x14ac:dyDescent="0.2">
      <c r="A45" s="74"/>
      <c r="B45" s="324"/>
      <c r="C45" s="324"/>
      <c r="D45" s="324"/>
      <c r="E45" s="324"/>
      <c r="F45" s="324"/>
      <c r="G45" s="324"/>
      <c r="H45" t="s">
        <v>5</v>
      </c>
    </row>
    <row r="46" spans="1:8" x14ac:dyDescent="0.2">
      <c r="B46" s="323"/>
      <c r="C46" s="323"/>
      <c r="D46" s="323"/>
      <c r="E46" s="323"/>
      <c r="F46" s="323"/>
      <c r="G46" s="323"/>
    </row>
    <row r="47" spans="1:8" x14ac:dyDescent="0.2">
      <c r="B47" s="323"/>
      <c r="C47" s="323"/>
      <c r="D47" s="323"/>
      <c r="E47" s="323"/>
      <c r="F47" s="323"/>
      <c r="G47" s="323"/>
    </row>
    <row r="48" spans="1:8" x14ac:dyDescent="0.2">
      <c r="B48" s="323"/>
      <c r="C48" s="323"/>
      <c r="D48" s="323"/>
      <c r="E48" s="323"/>
      <c r="F48" s="323"/>
      <c r="G48" s="323"/>
    </row>
    <row r="49" spans="2:7" x14ac:dyDescent="0.2">
      <c r="B49" s="323"/>
      <c r="C49" s="323"/>
      <c r="D49" s="323"/>
      <c r="E49" s="323"/>
      <c r="F49" s="323"/>
      <c r="G49" s="323"/>
    </row>
    <row r="50" spans="2:7" x14ac:dyDescent="0.2">
      <c r="B50" s="323"/>
      <c r="C50" s="323"/>
      <c r="D50" s="323"/>
      <c r="E50" s="323"/>
      <c r="F50" s="323"/>
      <c r="G50" s="323"/>
    </row>
    <row r="51" spans="2:7" x14ac:dyDescent="0.2">
      <c r="B51" s="323"/>
      <c r="C51" s="323"/>
      <c r="D51" s="323"/>
      <c r="E51" s="323"/>
      <c r="F51" s="323"/>
      <c r="G51" s="323"/>
    </row>
    <row r="52" spans="2:7" x14ac:dyDescent="0.2">
      <c r="B52" s="323"/>
      <c r="C52" s="323"/>
      <c r="D52" s="323"/>
      <c r="E52" s="323"/>
      <c r="F52" s="323"/>
      <c r="G52" s="323"/>
    </row>
    <row r="53" spans="2:7" x14ac:dyDescent="0.2">
      <c r="B53" s="323"/>
      <c r="C53" s="323"/>
      <c r="D53" s="323"/>
      <c r="E53" s="323"/>
      <c r="F53" s="323"/>
      <c r="G53" s="323"/>
    </row>
    <row r="54" spans="2:7" x14ac:dyDescent="0.2">
      <c r="B54" s="323"/>
      <c r="C54" s="323"/>
      <c r="D54" s="323"/>
      <c r="E54" s="323"/>
      <c r="F54" s="323"/>
      <c r="G54" s="323"/>
    </row>
    <row r="55" spans="2:7" x14ac:dyDescent="0.2">
      <c r="B55" s="323"/>
      <c r="C55" s="323"/>
      <c r="D55" s="323"/>
      <c r="E55" s="323"/>
      <c r="F55" s="323"/>
      <c r="G55" s="323"/>
    </row>
  </sheetData>
  <sheetProtection algorithmName="SHA-512" hashValue="y9AaB84Z0lkD203htn5fwRSCK2MSPSI7OV44zs4vFEj2PgmZ3zwgRQab1qxqe5deRaK9P4RsQ5k66beHGP0ZQQ==" saltValue="c5CJ6EfsQNEeiK0hokeVHQ==" spinCount="100000" sheet="1" objects="1" scenarios="1"/>
  <mergeCells count="17">
    <mergeCell ref="B53:G53"/>
    <mergeCell ref="B54:G54"/>
    <mergeCell ref="B55:G55"/>
    <mergeCell ref="B49:G49"/>
    <mergeCell ref="B50:G50"/>
    <mergeCell ref="B51:G51"/>
    <mergeCell ref="B52:G52"/>
    <mergeCell ref="B48:G48"/>
    <mergeCell ref="B37:G45"/>
    <mergeCell ref="C8:D8"/>
    <mergeCell ref="C9:D9"/>
    <mergeCell ref="E12:G12"/>
    <mergeCell ref="B46:G46"/>
    <mergeCell ref="B47:G47"/>
    <mergeCell ref="A25:B25"/>
    <mergeCell ref="A27:B29"/>
    <mergeCell ref="C28:D29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7"/>
  <sheetViews>
    <sheetView workbookViewId="0">
      <selection activeCell="H22" sqref="H2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340" t="s">
        <v>6</v>
      </c>
      <c r="B1" s="341"/>
      <c r="C1" s="75" t="str">
        <f>CONCATENATE(cislostavby," ",nazevstavby)</f>
        <v>10001342 REKONSTRUKCE STROJOVÉHO SÁLU 1.NP OBJ. B</v>
      </c>
      <c r="D1" s="76"/>
      <c r="E1" s="77"/>
      <c r="F1" s="76"/>
      <c r="G1" s="78" t="s">
        <v>45</v>
      </c>
      <c r="H1" s="79">
        <v>10001342</v>
      </c>
      <c r="I1" s="80"/>
    </row>
    <row r="2" spans="1:9" ht="13.5" thickBot="1" x14ac:dyDescent="0.25">
      <c r="A2" s="342" t="s">
        <v>2</v>
      </c>
      <c r="B2" s="343"/>
      <c r="C2" s="81" t="str">
        <f>CONCATENATE(cisloobjektu," ",nazevobjektu)</f>
        <v>S01 REK. MENDELU UČEBNA OBJ.B N1017</v>
      </c>
      <c r="D2" s="82"/>
      <c r="E2" s="83"/>
      <c r="F2" s="82"/>
      <c r="G2" s="344" t="s">
        <v>73</v>
      </c>
      <c r="H2" s="345"/>
      <c r="I2" s="346"/>
    </row>
    <row r="3" spans="1:9" ht="13.5" thickTop="1" x14ac:dyDescent="0.2">
      <c r="F3" s="13"/>
    </row>
    <row r="4" spans="1:9" ht="19.5" customHeight="1" x14ac:dyDescent="0.25">
      <c r="A4" s="84" t="s">
        <v>46</v>
      </c>
      <c r="B4" s="85"/>
      <c r="C4" s="85"/>
      <c r="D4" s="85"/>
      <c r="E4" s="86"/>
      <c r="F4" s="85"/>
      <c r="G4" s="85"/>
      <c r="H4" s="85"/>
      <c r="I4" s="85"/>
    </row>
    <row r="5" spans="1:9" ht="13.5" thickBot="1" x14ac:dyDescent="0.25"/>
    <row r="6" spans="1:9" s="13" customFormat="1" ht="13.5" thickBot="1" x14ac:dyDescent="0.25">
      <c r="A6" s="87"/>
      <c r="B6" s="88" t="s">
        <v>47</v>
      </c>
      <c r="C6" s="88"/>
      <c r="D6" s="89"/>
      <c r="E6" s="90" t="s">
        <v>48</v>
      </c>
      <c r="F6" s="91" t="s">
        <v>49</v>
      </c>
      <c r="G6" s="91" t="s">
        <v>50</v>
      </c>
      <c r="H6" s="91" t="s">
        <v>51</v>
      </c>
      <c r="I6" s="92" t="s">
        <v>28</v>
      </c>
    </row>
    <row r="7" spans="1:9" s="13" customFormat="1" x14ac:dyDescent="0.2">
      <c r="A7" s="167" t="str">
        <f>'03 INV položky'!B7</f>
        <v>3</v>
      </c>
      <c r="B7" s="93" t="str">
        <f>'03 INV položky'!C7</f>
        <v>Svislé a kompletní konstrukce</v>
      </c>
      <c r="D7" s="94"/>
      <c r="E7" s="168">
        <f>'03 INV položky'!BA15</f>
        <v>0</v>
      </c>
      <c r="F7" s="169">
        <f>'03 INV položky'!BB15</f>
        <v>0</v>
      </c>
      <c r="G7" s="169">
        <f>'03 INV položky'!BC15</f>
        <v>0</v>
      </c>
      <c r="H7" s="169">
        <f>'03 INV položky'!BD15</f>
        <v>0</v>
      </c>
      <c r="I7" s="170">
        <f>'03 INV položky'!BE15</f>
        <v>0</v>
      </c>
    </row>
    <row r="8" spans="1:9" s="13" customFormat="1" x14ac:dyDescent="0.2">
      <c r="A8" s="167" t="str">
        <f>'03 INV položky'!B16</f>
        <v>6</v>
      </c>
      <c r="B8" s="93" t="str">
        <f>'03 INV položky'!C16</f>
        <v>Úpravy povrchu, podlahy</v>
      </c>
      <c r="D8" s="94"/>
      <c r="E8" s="168">
        <f>'03 INV položky'!BA19</f>
        <v>0</v>
      </c>
      <c r="F8" s="169">
        <f>'03 INV položky'!BB19</f>
        <v>0</v>
      </c>
      <c r="G8" s="169">
        <f>'03 INV položky'!BC19</f>
        <v>0</v>
      </c>
      <c r="H8" s="169">
        <f>'03 INV položky'!BD19</f>
        <v>0</v>
      </c>
      <c r="I8" s="170">
        <f>'03 INV položky'!BE19</f>
        <v>0</v>
      </c>
    </row>
    <row r="9" spans="1:9" s="13" customFormat="1" x14ac:dyDescent="0.2">
      <c r="A9" s="167" t="str">
        <f>'03 INV položky'!B20</f>
        <v>94</v>
      </c>
      <c r="B9" s="93" t="str">
        <f>'03 INV položky'!C20</f>
        <v>Lešení a stavební výtahy</v>
      </c>
      <c r="D9" s="94"/>
      <c r="E9" s="168">
        <f>'03 INV položky'!BA22</f>
        <v>0</v>
      </c>
      <c r="F9" s="169">
        <f>'03 INV položky'!BB22</f>
        <v>0</v>
      </c>
      <c r="G9" s="169">
        <f>'03 INV položky'!BC22</f>
        <v>0</v>
      </c>
      <c r="H9" s="169">
        <f>'03 INV položky'!BD22</f>
        <v>0</v>
      </c>
      <c r="I9" s="170">
        <f>'03 INV položky'!BE22</f>
        <v>0</v>
      </c>
    </row>
    <row r="10" spans="1:9" s="13" customFormat="1" x14ac:dyDescent="0.2">
      <c r="A10" s="167" t="str">
        <f>'03 INV položky'!B23</f>
        <v>95</v>
      </c>
      <c r="B10" s="93" t="str">
        <f>'03 INV položky'!C23</f>
        <v>Dokončovací konstrukce na pozemních stavbách</v>
      </c>
      <c r="D10" s="94"/>
      <c r="E10" s="168">
        <f>'03 INV položky'!BA31</f>
        <v>0</v>
      </c>
      <c r="F10" s="169">
        <f>'03 INV položky'!BB31</f>
        <v>0</v>
      </c>
      <c r="G10" s="169">
        <f>'03 INV položky'!BC31</f>
        <v>0</v>
      </c>
      <c r="H10" s="169">
        <f>'03 INV položky'!BD31</f>
        <v>0</v>
      </c>
      <c r="I10" s="170">
        <f>'03 INV položky'!BE31</f>
        <v>0</v>
      </c>
    </row>
    <row r="11" spans="1:9" s="13" customFormat="1" x14ac:dyDescent="0.2">
      <c r="A11" s="167" t="str">
        <f>'03 INV položky'!B32</f>
        <v>96</v>
      </c>
      <c r="B11" s="93" t="str">
        <f>'03 INV položky'!C32</f>
        <v>Bourání konstrukcí</v>
      </c>
      <c r="D11" s="94"/>
      <c r="E11" s="168">
        <f>'03 INV položky'!BA39</f>
        <v>0</v>
      </c>
      <c r="F11" s="169">
        <f>'03 INV položky'!BB39</f>
        <v>0</v>
      </c>
      <c r="G11" s="169">
        <f>'03 INV položky'!BC39</f>
        <v>0</v>
      </c>
      <c r="H11" s="169">
        <f>'03 INV položky'!BD39</f>
        <v>0</v>
      </c>
      <c r="I11" s="170">
        <f>'03 INV položky'!BE39</f>
        <v>0</v>
      </c>
    </row>
    <row r="12" spans="1:9" s="13" customFormat="1" x14ac:dyDescent="0.2">
      <c r="A12" s="167" t="str">
        <f>'03 INV položky'!B40</f>
        <v>99</v>
      </c>
      <c r="B12" s="93" t="str">
        <f>'03 INV položky'!C40</f>
        <v>Staveništní přesun hmot</v>
      </c>
      <c r="D12" s="94"/>
      <c r="E12" s="168">
        <f>'03 INV položky'!BA42</f>
        <v>0</v>
      </c>
      <c r="F12" s="169">
        <f>'03 INV položky'!BB42</f>
        <v>0</v>
      </c>
      <c r="G12" s="169">
        <f>'03 INV položky'!BC42</f>
        <v>0</v>
      </c>
      <c r="H12" s="169">
        <f>'03 INV položky'!BD42</f>
        <v>0</v>
      </c>
      <c r="I12" s="170">
        <f>'03 INV položky'!BE42</f>
        <v>0</v>
      </c>
    </row>
    <row r="13" spans="1:9" s="13" customFormat="1" x14ac:dyDescent="0.2">
      <c r="A13" s="167" t="str">
        <f>'03 INV položky'!B43</f>
        <v>766</v>
      </c>
      <c r="B13" s="93" t="str">
        <f>'03 INV položky'!C43</f>
        <v>Konstrukce truhlářské</v>
      </c>
      <c r="D13" s="94"/>
      <c r="E13" s="168">
        <f>'03 INV položky'!BA67</f>
        <v>0</v>
      </c>
      <c r="F13" s="169">
        <f>'03 INV položky'!BB67</f>
        <v>0</v>
      </c>
      <c r="G13" s="169">
        <f>'03 INV položky'!BC67</f>
        <v>0</v>
      </c>
      <c r="H13" s="169">
        <f>'03 INV položky'!BD67</f>
        <v>0</v>
      </c>
      <c r="I13" s="170">
        <f>'03 INV položky'!BE67</f>
        <v>0</v>
      </c>
    </row>
    <row r="14" spans="1:9" s="13" customFormat="1" x14ac:dyDescent="0.2">
      <c r="A14" s="167" t="str">
        <f>'03 INV položky'!B68</f>
        <v>767</v>
      </c>
      <c r="B14" s="93" t="str">
        <f>'03 INV položky'!C68</f>
        <v>Konstrukce zámečnické</v>
      </c>
      <c r="D14" s="94"/>
      <c r="E14" s="168">
        <f>'03 INV položky'!BA71</f>
        <v>0</v>
      </c>
      <c r="F14" s="169">
        <f>'03 INV položky'!BB71</f>
        <v>0</v>
      </c>
      <c r="G14" s="169">
        <f>'03 INV položky'!BC71</f>
        <v>0</v>
      </c>
      <c r="H14" s="169">
        <f>'03 INV položky'!BD71</f>
        <v>0</v>
      </c>
      <c r="I14" s="170">
        <f>'03 INV položky'!BE71</f>
        <v>0</v>
      </c>
    </row>
    <row r="15" spans="1:9" s="13" customFormat="1" x14ac:dyDescent="0.2">
      <c r="A15" s="167" t="str">
        <f>'03 INV položky'!B72</f>
        <v>776</v>
      </c>
      <c r="B15" s="93" t="str">
        <f>'03 INV položky'!C72</f>
        <v>Podlahy povlakové</v>
      </c>
      <c r="D15" s="94"/>
      <c r="E15" s="168">
        <f>'03 INV položky'!BA81</f>
        <v>0</v>
      </c>
      <c r="F15" s="169">
        <f>'03 INV položky'!BB81</f>
        <v>0</v>
      </c>
      <c r="G15" s="169">
        <f>'03 INV položky'!BC81</f>
        <v>0</v>
      </c>
      <c r="H15" s="169">
        <f>'03 INV položky'!BD81</f>
        <v>0</v>
      </c>
      <c r="I15" s="170">
        <f>'03 INV položky'!BE81</f>
        <v>0</v>
      </c>
    </row>
    <row r="16" spans="1:9" s="13" customFormat="1" x14ac:dyDescent="0.2">
      <c r="A16" s="167" t="str">
        <f>'03 INV položky'!B82</f>
        <v>777</v>
      </c>
      <c r="B16" s="93" t="str">
        <f>'03 INV položky'!C82</f>
        <v>Podlahy ze syntetických hmot</v>
      </c>
      <c r="D16" s="94"/>
      <c r="E16" s="168">
        <f>'03 INV položky'!BA86</f>
        <v>0</v>
      </c>
      <c r="F16" s="169">
        <f>'03 INV položky'!BB86</f>
        <v>0</v>
      </c>
      <c r="G16" s="169">
        <f>'03 INV položky'!BC86</f>
        <v>0</v>
      </c>
      <c r="H16" s="169">
        <f>'03 INV položky'!BD86</f>
        <v>0</v>
      </c>
      <c r="I16" s="170">
        <f>'03 INV položky'!BE86</f>
        <v>0</v>
      </c>
    </row>
    <row r="17" spans="1:57" s="13" customFormat="1" x14ac:dyDescent="0.2">
      <c r="A17" s="167" t="str">
        <f>'03 INV položky'!B87</f>
        <v>783</v>
      </c>
      <c r="B17" s="93" t="str">
        <f>'03 INV položky'!C87</f>
        <v>Nátěry</v>
      </c>
      <c r="D17" s="94"/>
      <c r="E17" s="168">
        <f>'03 INV položky'!BA92</f>
        <v>0</v>
      </c>
      <c r="F17" s="169">
        <f>'03 INV položky'!BB92</f>
        <v>0</v>
      </c>
      <c r="G17" s="169">
        <f>'03 INV položky'!BC92</f>
        <v>0</v>
      </c>
      <c r="H17" s="169">
        <f>'03 INV položky'!BD92</f>
        <v>0</v>
      </c>
      <c r="I17" s="170">
        <f>'03 INV položky'!BE92</f>
        <v>0</v>
      </c>
    </row>
    <row r="18" spans="1:57" s="13" customFormat="1" x14ac:dyDescent="0.2">
      <c r="A18" s="167" t="str">
        <f>'03 INV položky'!B93</f>
        <v>784</v>
      </c>
      <c r="B18" s="93" t="str">
        <f>'03 INV položky'!C93</f>
        <v>Malby</v>
      </c>
      <c r="D18" s="94"/>
      <c r="E18" s="168">
        <f>'03 INV položky'!BA97</f>
        <v>0</v>
      </c>
      <c r="F18" s="169">
        <f>'03 INV položky'!BB97</f>
        <v>0</v>
      </c>
      <c r="G18" s="169">
        <f>'03 INV položky'!BC97</f>
        <v>0</v>
      </c>
      <c r="H18" s="169">
        <f>'03 INV položky'!BD97</f>
        <v>0</v>
      </c>
      <c r="I18" s="170">
        <f>'03 INV položky'!BE97</f>
        <v>0</v>
      </c>
    </row>
    <row r="19" spans="1:57" s="13" customFormat="1" x14ac:dyDescent="0.2">
      <c r="A19" s="167" t="str">
        <f>'03 INV položky'!B98</f>
        <v>M21</v>
      </c>
      <c r="B19" s="93" t="str">
        <f>'03 INV položky'!C98</f>
        <v>Elektromontáže</v>
      </c>
      <c r="D19" s="94"/>
      <c r="E19" s="168">
        <f>'03 INV položky'!BA100</f>
        <v>0</v>
      </c>
      <c r="F19" s="169">
        <f>'03 INV položky'!BB100</f>
        <v>0</v>
      </c>
      <c r="G19" s="169">
        <f>'03 INV položky'!BC100</f>
        <v>0</v>
      </c>
      <c r="H19" s="169">
        <f>'03 INV položky'!BD100</f>
        <v>0</v>
      </c>
      <c r="I19" s="170">
        <f>'03 INV položky'!BE100</f>
        <v>0</v>
      </c>
    </row>
    <row r="20" spans="1:57" s="13" customFormat="1" x14ac:dyDescent="0.2">
      <c r="A20" s="167" t="str">
        <f>'03 INV položky'!B101</f>
        <v>M22</v>
      </c>
      <c r="B20" s="93" t="str">
        <f>'03 INV položky'!C101</f>
        <v>Montáž sdělovací a zabezp. techniky</v>
      </c>
      <c r="D20" s="94"/>
      <c r="E20" s="168">
        <f>'03 INV položky'!BA103</f>
        <v>0</v>
      </c>
      <c r="F20" s="169">
        <f>'03 INV položky'!BB103</f>
        <v>0</v>
      </c>
      <c r="G20" s="169">
        <f>'03 INV položky'!BC103</f>
        <v>0</v>
      </c>
      <c r="H20" s="169">
        <f>'03 INV položky'!BD103</f>
        <v>0</v>
      </c>
      <c r="I20" s="170">
        <f>'03 INV položky'!BE103</f>
        <v>0</v>
      </c>
    </row>
    <row r="21" spans="1:57" s="13" customFormat="1" x14ac:dyDescent="0.2">
      <c r="A21" s="167" t="str">
        <f>'03 INV položky'!B104</f>
        <v>D96</v>
      </c>
      <c r="B21" s="93" t="str">
        <f>'03 INV položky'!C104</f>
        <v>Přesuny suti a vybouraných hmot</v>
      </c>
      <c r="D21" s="94"/>
      <c r="E21" s="168">
        <f>'03 INV položky'!BA112</f>
        <v>0</v>
      </c>
      <c r="F21" s="169">
        <f>'03 INV položky'!BB112</f>
        <v>0</v>
      </c>
      <c r="G21" s="169">
        <f>'03 INV položky'!BC112</f>
        <v>0</v>
      </c>
      <c r="H21" s="169">
        <f>'03 INV položky'!BD112</f>
        <v>0</v>
      </c>
      <c r="I21" s="170">
        <f>'03 INV položky'!BE112</f>
        <v>0</v>
      </c>
    </row>
    <row r="22" spans="1:57" s="13" customFormat="1" ht="13.5" thickBot="1" x14ac:dyDescent="0.25">
      <c r="A22" s="167" t="s">
        <v>294</v>
      </c>
      <c r="B22" s="347" t="s">
        <v>295</v>
      </c>
      <c r="C22" s="347"/>
      <c r="D22" s="348"/>
      <c r="E22" s="168">
        <f>'04 VRN položky'!G12</f>
        <v>0</v>
      </c>
      <c r="F22" s="169">
        <v>0</v>
      </c>
      <c r="G22" s="169">
        <v>0</v>
      </c>
      <c r="H22" s="169">
        <v>0</v>
      </c>
      <c r="I22" s="170">
        <v>0</v>
      </c>
      <c r="K22" s="233"/>
    </row>
    <row r="23" spans="1:57" s="101" customFormat="1" ht="13.5" thickBot="1" x14ac:dyDescent="0.25">
      <c r="A23" s="95"/>
      <c r="B23" s="96" t="s">
        <v>52</v>
      </c>
      <c r="C23" s="96"/>
      <c r="D23" s="97"/>
      <c r="E23" s="98">
        <f>SUM(E7:E22)</f>
        <v>0</v>
      </c>
      <c r="F23" s="99">
        <f>SUM(F7:F22)</f>
        <v>0</v>
      </c>
      <c r="G23" s="99">
        <f>SUM(G7:G22)</f>
        <v>0</v>
      </c>
      <c r="H23" s="99">
        <f>SUM(H7:H22)</f>
        <v>0</v>
      </c>
      <c r="I23" s="100">
        <f>SUM(I7:I22)</f>
        <v>0</v>
      </c>
    </row>
    <row r="24" spans="1:57" x14ac:dyDescent="0.2">
      <c r="A24" s="13"/>
      <c r="B24" s="13"/>
      <c r="C24" s="13"/>
      <c r="D24" s="13"/>
      <c r="E24" s="13"/>
      <c r="F24" s="13"/>
      <c r="G24" s="13"/>
      <c r="H24" s="13"/>
      <c r="I24" s="13"/>
    </row>
    <row r="25" spans="1:57" ht="19.5" customHeight="1" x14ac:dyDescent="0.25">
      <c r="A25" s="85" t="s">
        <v>53</v>
      </c>
      <c r="B25" s="85"/>
      <c r="C25" s="85"/>
      <c r="D25" s="85"/>
      <c r="E25" s="85"/>
      <c r="F25" s="85"/>
      <c r="G25" s="102"/>
      <c r="H25" s="85"/>
      <c r="I25" s="85"/>
      <c r="BA25" s="35"/>
      <c r="BB25" s="35"/>
      <c r="BC25" s="35"/>
      <c r="BD25" s="35"/>
      <c r="BE25" s="35"/>
    </row>
    <row r="26" spans="1:57" ht="13.5" thickBot="1" x14ac:dyDescent="0.25"/>
    <row r="27" spans="1:57" x14ac:dyDescent="0.2">
      <c r="A27" s="103" t="s">
        <v>54</v>
      </c>
      <c r="B27" s="104"/>
      <c r="C27" s="104"/>
      <c r="D27" s="105"/>
      <c r="E27" s="106" t="s">
        <v>55</v>
      </c>
      <c r="F27" s="107" t="s">
        <v>56</v>
      </c>
      <c r="G27" s="108" t="s">
        <v>57</v>
      </c>
      <c r="H27" s="109"/>
      <c r="I27" s="110" t="s">
        <v>55</v>
      </c>
    </row>
    <row r="28" spans="1:57" x14ac:dyDescent="0.2">
      <c r="A28" s="111" t="s">
        <v>286</v>
      </c>
      <c r="B28" s="112"/>
      <c r="C28" s="112"/>
      <c r="D28" s="113"/>
      <c r="E28" s="114">
        <v>0</v>
      </c>
      <c r="F28" s="115">
        <v>0</v>
      </c>
      <c r="G28" s="116">
        <f t="shared" ref="G28:G35" si="0">CHOOSE(BA28+1,HSV+PSV,HSV+PSV+Mont,HSV+PSV+Dodavka+Mont,HSV,PSV,Mont,Dodavka,Mont+Dodavka,0)</f>
        <v>0</v>
      </c>
      <c r="H28" s="117"/>
      <c r="I28" s="118">
        <f t="shared" ref="I28:I35" si="1">E28+F28*G28/100</f>
        <v>0</v>
      </c>
      <c r="BA28">
        <v>0</v>
      </c>
    </row>
    <row r="29" spans="1:57" x14ac:dyDescent="0.2">
      <c r="A29" s="111" t="s">
        <v>287</v>
      </c>
      <c r="B29" s="112"/>
      <c r="C29" s="112"/>
      <c r="D29" s="113"/>
      <c r="E29" s="114">
        <v>0</v>
      </c>
      <c r="F29" s="115">
        <v>0</v>
      </c>
      <c r="G29" s="116">
        <f t="shared" si="0"/>
        <v>0</v>
      </c>
      <c r="H29" s="117"/>
      <c r="I29" s="118">
        <f t="shared" si="1"/>
        <v>0</v>
      </c>
      <c r="BA29">
        <v>0</v>
      </c>
    </row>
    <row r="30" spans="1:57" x14ac:dyDescent="0.2">
      <c r="A30" s="111" t="s">
        <v>288</v>
      </c>
      <c r="B30" s="112"/>
      <c r="C30" s="112"/>
      <c r="D30" s="113"/>
      <c r="E30" s="114">
        <v>0</v>
      </c>
      <c r="F30" s="115">
        <v>0</v>
      </c>
      <c r="G30" s="116">
        <f t="shared" si="0"/>
        <v>0</v>
      </c>
      <c r="H30" s="117"/>
      <c r="I30" s="118">
        <f t="shared" si="1"/>
        <v>0</v>
      </c>
      <c r="BA30">
        <v>0</v>
      </c>
    </row>
    <row r="31" spans="1:57" x14ac:dyDescent="0.2">
      <c r="A31" s="111" t="s">
        <v>289</v>
      </c>
      <c r="B31" s="112"/>
      <c r="C31" s="112"/>
      <c r="D31" s="113"/>
      <c r="E31" s="114">
        <v>0</v>
      </c>
      <c r="F31" s="115">
        <v>0</v>
      </c>
      <c r="G31" s="116">
        <f t="shared" si="0"/>
        <v>0</v>
      </c>
      <c r="H31" s="117"/>
      <c r="I31" s="118">
        <f t="shared" si="1"/>
        <v>0</v>
      </c>
      <c r="BA31">
        <v>0</v>
      </c>
    </row>
    <row r="32" spans="1:57" x14ac:dyDescent="0.2">
      <c r="A32" s="111" t="s">
        <v>290</v>
      </c>
      <c r="B32" s="112"/>
      <c r="C32" s="112"/>
      <c r="D32" s="113"/>
      <c r="E32" s="114">
        <v>0</v>
      </c>
      <c r="F32" s="115">
        <v>0</v>
      </c>
      <c r="G32" s="116">
        <f t="shared" si="0"/>
        <v>0</v>
      </c>
      <c r="H32" s="117"/>
      <c r="I32" s="118">
        <f t="shared" si="1"/>
        <v>0</v>
      </c>
      <c r="BA32">
        <v>1</v>
      </c>
    </row>
    <row r="33" spans="1:53" x14ac:dyDescent="0.2">
      <c r="A33" s="111" t="s">
        <v>291</v>
      </c>
      <c r="B33" s="112"/>
      <c r="C33" s="112"/>
      <c r="D33" s="113"/>
      <c r="E33" s="114">
        <v>0</v>
      </c>
      <c r="F33" s="115">
        <v>0</v>
      </c>
      <c r="G33" s="116">
        <f t="shared" si="0"/>
        <v>0</v>
      </c>
      <c r="H33" s="117"/>
      <c r="I33" s="118">
        <f t="shared" si="1"/>
        <v>0</v>
      </c>
      <c r="BA33">
        <v>1</v>
      </c>
    </row>
    <row r="34" spans="1:53" x14ac:dyDescent="0.2">
      <c r="A34" s="111" t="s">
        <v>292</v>
      </c>
      <c r="B34" s="112"/>
      <c r="C34" s="112"/>
      <c r="D34" s="113"/>
      <c r="E34" s="114">
        <v>0</v>
      </c>
      <c r="F34" s="115">
        <v>0</v>
      </c>
      <c r="G34" s="116">
        <f t="shared" si="0"/>
        <v>0</v>
      </c>
      <c r="H34" s="117"/>
      <c r="I34" s="118">
        <f t="shared" si="1"/>
        <v>0</v>
      </c>
      <c r="BA34">
        <v>2</v>
      </c>
    </row>
    <row r="35" spans="1:53" x14ac:dyDescent="0.2">
      <c r="A35" s="111" t="s">
        <v>293</v>
      </c>
      <c r="B35" s="112"/>
      <c r="C35" s="112"/>
      <c r="D35" s="113"/>
      <c r="E35" s="114">
        <v>0</v>
      </c>
      <c r="F35" s="115">
        <v>0</v>
      </c>
      <c r="G35" s="116">
        <f t="shared" si="0"/>
        <v>0</v>
      </c>
      <c r="H35" s="117"/>
      <c r="I35" s="118">
        <f t="shared" si="1"/>
        <v>0</v>
      </c>
      <c r="BA35">
        <v>2</v>
      </c>
    </row>
    <row r="36" spans="1:53" ht="13.5" thickBot="1" x14ac:dyDescent="0.25">
      <c r="A36" s="119"/>
      <c r="B36" s="120" t="s">
        <v>58</v>
      </c>
      <c r="C36" s="121"/>
      <c r="D36" s="122"/>
      <c r="E36" s="123"/>
      <c r="F36" s="124"/>
      <c r="G36" s="124"/>
      <c r="H36" s="338">
        <f>SUM(I28:I35)</f>
        <v>0</v>
      </c>
      <c r="I36" s="339"/>
    </row>
    <row r="38" spans="1:53" x14ac:dyDescent="0.2">
      <c r="B38" s="101"/>
      <c r="F38" s="125"/>
      <c r="G38" s="126"/>
      <c r="H38" s="126"/>
      <c r="I38" s="127"/>
    </row>
    <row r="39" spans="1:53" x14ac:dyDescent="0.2">
      <c r="F39" s="125"/>
      <c r="G39" s="126"/>
      <c r="H39" s="126"/>
      <c r="I39" s="127"/>
    </row>
    <row r="40" spans="1:53" x14ac:dyDescent="0.2">
      <c r="F40" s="125"/>
      <c r="G40" s="126"/>
      <c r="H40" s="126"/>
      <c r="I40" s="127"/>
    </row>
    <row r="41" spans="1:53" x14ac:dyDescent="0.2">
      <c r="F41" s="125"/>
      <c r="G41" s="126"/>
      <c r="H41" s="126"/>
      <c r="I41" s="127"/>
    </row>
    <row r="42" spans="1:53" x14ac:dyDescent="0.2">
      <c r="F42" s="125"/>
      <c r="G42" s="126"/>
      <c r="H42" s="126"/>
      <c r="I42" s="127"/>
    </row>
    <row r="43" spans="1:53" x14ac:dyDescent="0.2">
      <c r="F43" s="125"/>
      <c r="G43" s="126"/>
      <c r="H43" s="126"/>
      <c r="I43" s="127"/>
    </row>
    <row r="44" spans="1:53" x14ac:dyDescent="0.2">
      <c r="F44" s="125"/>
      <c r="G44" s="126"/>
      <c r="H44" s="126"/>
      <c r="I44" s="127"/>
    </row>
    <row r="45" spans="1:53" x14ac:dyDescent="0.2">
      <c r="F45" s="125"/>
      <c r="G45" s="126"/>
      <c r="H45" s="126"/>
      <c r="I45" s="127"/>
    </row>
    <row r="46" spans="1:53" x14ac:dyDescent="0.2">
      <c r="F46" s="125"/>
      <c r="G46" s="126"/>
      <c r="H46" s="126"/>
      <c r="I46" s="127"/>
    </row>
    <row r="47" spans="1:53" x14ac:dyDescent="0.2">
      <c r="F47" s="125"/>
      <c r="G47" s="126"/>
      <c r="H47" s="126"/>
      <c r="I47" s="127"/>
    </row>
    <row r="48" spans="1:53" x14ac:dyDescent="0.2">
      <c r="F48" s="125"/>
      <c r="G48" s="126"/>
      <c r="H48" s="126"/>
      <c r="I48" s="127"/>
    </row>
    <row r="49" spans="6:9" x14ac:dyDescent="0.2">
      <c r="F49" s="125"/>
      <c r="G49" s="126"/>
      <c r="H49" s="126"/>
      <c r="I49" s="127"/>
    </row>
    <row r="50" spans="6:9" x14ac:dyDescent="0.2">
      <c r="F50" s="125"/>
      <c r="G50" s="126"/>
      <c r="H50" s="126"/>
      <c r="I50" s="127"/>
    </row>
    <row r="51" spans="6:9" x14ac:dyDescent="0.2">
      <c r="F51" s="125"/>
      <c r="G51" s="126"/>
      <c r="H51" s="126"/>
      <c r="I51" s="127"/>
    </row>
    <row r="52" spans="6:9" x14ac:dyDescent="0.2">
      <c r="F52" s="125"/>
      <c r="G52" s="126"/>
      <c r="H52" s="126"/>
      <c r="I52" s="127"/>
    </row>
    <row r="53" spans="6:9" x14ac:dyDescent="0.2">
      <c r="F53" s="125"/>
      <c r="G53" s="126"/>
      <c r="H53" s="126"/>
      <c r="I53" s="127"/>
    </row>
    <row r="54" spans="6:9" x14ac:dyDescent="0.2">
      <c r="F54" s="125"/>
      <c r="G54" s="126"/>
      <c r="H54" s="126"/>
      <c r="I54" s="127"/>
    </row>
    <row r="55" spans="6:9" x14ac:dyDescent="0.2">
      <c r="F55" s="125"/>
      <c r="G55" s="126"/>
      <c r="H55" s="126"/>
      <c r="I55" s="127"/>
    </row>
    <row r="56" spans="6:9" x14ac:dyDescent="0.2">
      <c r="F56" s="125"/>
      <c r="G56" s="126"/>
      <c r="H56" s="126"/>
      <c r="I56" s="127"/>
    </row>
    <row r="57" spans="6:9" x14ac:dyDescent="0.2">
      <c r="F57" s="125"/>
      <c r="G57" s="126"/>
      <c r="H57" s="126"/>
      <c r="I57" s="127"/>
    </row>
    <row r="58" spans="6:9" x14ac:dyDescent="0.2">
      <c r="F58" s="125"/>
      <c r="G58" s="126"/>
      <c r="H58" s="126"/>
      <c r="I58" s="127"/>
    </row>
    <row r="59" spans="6:9" x14ac:dyDescent="0.2">
      <c r="F59" s="125"/>
      <c r="G59" s="126"/>
      <c r="H59" s="126"/>
      <c r="I59" s="127"/>
    </row>
    <row r="60" spans="6:9" x14ac:dyDescent="0.2">
      <c r="F60" s="125"/>
      <c r="G60" s="126"/>
      <c r="H60" s="126"/>
      <c r="I60" s="127"/>
    </row>
    <row r="61" spans="6:9" x14ac:dyDescent="0.2">
      <c r="F61" s="125"/>
      <c r="G61" s="126"/>
      <c r="H61" s="126"/>
      <c r="I61" s="127"/>
    </row>
    <row r="62" spans="6:9" x14ac:dyDescent="0.2">
      <c r="F62" s="125"/>
      <c r="G62" s="126"/>
      <c r="H62" s="126"/>
      <c r="I62" s="127"/>
    </row>
    <row r="63" spans="6:9" x14ac:dyDescent="0.2">
      <c r="F63" s="125"/>
      <c r="G63" s="126"/>
      <c r="H63" s="126"/>
      <c r="I63" s="127"/>
    </row>
    <row r="64" spans="6:9" x14ac:dyDescent="0.2">
      <c r="F64" s="125"/>
      <c r="G64" s="126"/>
      <c r="H64" s="126"/>
      <c r="I64" s="127"/>
    </row>
    <row r="65" spans="6:9" x14ac:dyDescent="0.2">
      <c r="F65" s="125"/>
      <c r="G65" s="126"/>
      <c r="H65" s="126"/>
      <c r="I65" s="127"/>
    </row>
    <row r="66" spans="6:9" x14ac:dyDescent="0.2">
      <c r="F66" s="125"/>
      <c r="G66" s="126"/>
      <c r="H66" s="126"/>
      <c r="I66" s="127"/>
    </row>
    <row r="67" spans="6:9" x14ac:dyDescent="0.2">
      <c r="F67" s="125"/>
      <c r="G67" s="126"/>
      <c r="H67" s="126"/>
      <c r="I67" s="127"/>
    </row>
    <row r="68" spans="6:9" x14ac:dyDescent="0.2">
      <c r="F68" s="125"/>
      <c r="G68" s="126"/>
      <c r="H68" s="126"/>
      <c r="I68" s="127"/>
    </row>
    <row r="69" spans="6:9" x14ac:dyDescent="0.2">
      <c r="F69" s="125"/>
      <c r="G69" s="126"/>
      <c r="H69" s="126"/>
      <c r="I69" s="127"/>
    </row>
    <row r="70" spans="6:9" x14ac:dyDescent="0.2">
      <c r="F70" s="125"/>
      <c r="G70" s="126"/>
      <c r="H70" s="126"/>
      <c r="I70" s="127"/>
    </row>
    <row r="71" spans="6:9" x14ac:dyDescent="0.2">
      <c r="F71" s="125"/>
      <c r="G71" s="126"/>
      <c r="H71" s="126"/>
      <c r="I71" s="127"/>
    </row>
    <row r="72" spans="6:9" x14ac:dyDescent="0.2">
      <c r="F72" s="125"/>
      <c r="G72" s="126"/>
      <c r="H72" s="126"/>
      <c r="I72" s="127"/>
    </row>
    <row r="73" spans="6:9" x14ac:dyDescent="0.2">
      <c r="F73" s="125"/>
      <c r="G73" s="126"/>
      <c r="H73" s="126"/>
      <c r="I73" s="127"/>
    </row>
    <row r="74" spans="6:9" x14ac:dyDescent="0.2">
      <c r="F74" s="125"/>
      <c r="G74" s="126"/>
      <c r="H74" s="126"/>
      <c r="I74" s="127"/>
    </row>
    <row r="75" spans="6:9" x14ac:dyDescent="0.2">
      <c r="F75" s="125"/>
      <c r="G75" s="126"/>
      <c r="H75" s="126"/>
      <c r="I75" s="127"/>
    </row>
    <row r="76" spans="6:9" x14ac:dyDescent="0.2">
      <c r="F76" s="125"/>
      <c r="G76" s="126"/>
      <c r="H76" s="126"/>
      <c r="I76" s="127"/>
    </row>
    <row r="77" spans="6:9" x14ac:dyDescent="0.2">
      <c r="F77" s="125"/>
      <c r="G77" s="126"/>
      <c r="H77" s="126"/>
      <c r="I77" s="127"/>
    </row>
    <row r="78" spans="6:9" x14ac:dyDescent="0.2">
      <c r="F78" s="125"/>
      <c r="G78" s="126"/>
      <c r="H78" s="126"/>
      <c r="I78" s="127"/>
    </row>
    <row r="79" spans="6:9" x14ac:dyDescent="0.2">
      <c r="F79" s="125"/>
      <c r="G79" s="126"/>
      <c r="H79" s="126"/>
      <c r="I79" s="127"/>
    </row>
    <row r="80" spans="6:9" x14ac:dyDescent="0.2">
      <c r="F80" s="125"/>
      <c r="G80" s="126"/>
      <c r="H80" s="126"/>
      <c r="I80" s="127"/>
    </row>
    <row r="81" spans="6:9" x14ac:dyDescent="0.2">
      <c r="F81" s="125"/>
      <c r="G81" s="126"/>
      <c r="H81" s="126"/>
      <c r="I81" s="127"/>
    </row>
    <row r="82" spans="6:9" x14ac:dyDescent="0.2">
      <c r="F82" s="125"/>
      <c r="G82" s="126"/>
      <c r="H82" s="126"/>
      <c r="I82" s="127"/>
    </row>
    <row r="83" spans="6:9" x14ac:dyDescent="0.2">
      <c r="F83" s="125"/>
      <c r="G83" s="126"/>
      <c r="H83" s="126"/>
      <c r="I83" s="127"/>
    </row>
    <row r="84" spans="6:9" x14ac:dyDescent="0.2">
      <c r="F84" s="125"/>
      <c r="G84" s="126"/>
      <c r="H84" s="126"/>
      <c r="I84" s="127"/>
    </row>
    <row r="85" spans="6:9" x14ac:dyDescent="0.2">
      <c r="F85" s="125"/>
      <c r="G85" s="126"/>
      <c r="H85" s="126"/>
      <c r="I85" s="127"/>
    </row>
    <row r="86" spans="6:9" x14ac:dyDescent="0.2">
      <c r="F86" s="125"/>
      <c r="G86" s="126"/>
      <c r="H86" s="126"/>
      <c r="I86" s="127"/>
    </row>
    <row r="87" spans="6:9" x14ac:dyDescent="0.2">
      <c r="F87" s="125"/>
      <c r="G87" s="126"/>
      <c r="H87" s="126"/>
      <c r="I87" s="127"/>
    </row>
  </sheetData>
  <sheetProtection algorithmName="SHA-512" hashValue="1giFEct+dg9DO5/9KKqsJMCueF92n5m9f6ksSlNVQdDAzvu7i2/rY3VHPAD79ybUwyOBxiN3TEl6UQjYOest/A==" saltValue="p3Bz24XebnA9pu4USuhQPA==" spinCount="100000" sheet="1" objects="1" scenarios="1"/>
  <mergeCells count="5">
    <mergeCell ref="H36:I36"/>
    <mergeCell ref="A1:B1"/>
    <mergeCell ref="A2:B2"/>
    <mergeCell ref="G2:I2"/>
    <mergeCell ref="B22:D22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Footer>Strana &amp;P</oddFooter>
  </headerFooter>
  <ignoredErrors>
    <ignoredError sqref="A22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85"/>
  <sheetViews>
    <sheetView showGridLines="0" showZeros="0" tabSelected="1" zoomScaleNormal="100" workbookViewId="0">
      <selection sqref="A1:G1"/>
    </sheetView>
  </sheetViews>
  <sheetFormatPr defaultRowHeight="12.75" x14ac:dyDescent="0.2"/>
  <cols>
    <col min="1" max="1" width="4.42578125" style="268" customWidth="1"/>
    <col min="2" max="2" width="11.5703125" style="268" customWidth="1"/>
    <col min="3" max="3" width="40.42578125" style="268" customWidth="1"/>
    <col min="4" max="4" width="5.5703125" style="268" customWidth="1"/>
    <col min="5" max="5" width="8.5703125" style="281" customWidth="1"/>
    <col min="6" max="6" width="9.85546875" style="268" customWidth="1"/>
    <col min="7" max="7" width="13.85546875" style="268" customWidth="1"/>
    <col min="8" max="11" width="9.140625" style="268"/>
    <col min="12" max="12" width="75.42578125" style="268" customWidth="1"/>
    <col min="13" max="13" width="45.28515625" style="268" customWidth="1"/>
    <col min="14" max="16384" width="9.140625" style="268"/>
  </cols>
  <sheetData>
    <row r="1" spans="1:104" ht="15.75" x14ac:dyDescent="0.25">
      <c r="A1" s="351" t="s">
        <v>59</v>
      </c>
      <c r="B1" s="351"/>
      <c r="C1" s="351"/>
      <c r="D1" s="351"/>
      <c r="E1" s="351"/>
      <c r="F1" s="351"/>
      <c r="G1" s="351"/>
    </row>
    <row r="2" spans="1:104" ht="14.25" customHeight="1" thickBot="1" x14ac:dyDescent="0.25">
      <c r="B2" s="269"/>
      <c r="C2" s="270"/>
      <c r="D2" s="270"/>
      <c r="E2" s="271"/>
      <c r="F2" s="270"/>
      <c r="G2" s="270"/>
    </row>
    <row r="3" spans="1:104" ht="13.5" thickTop="1" x14ac:dyDescent="0.2">
      <c r="A3" s="352" t="s">
        <v>6</v>
      </c>
      <c r="B3" s="353"/>
      <c r="C3" s="272" t="str">
        <f>CONCATENATE(cislostavby," ",nazevstavby)</f>
        <v>10001342 REKONSTRUKCE STROJOVÉHO SÁLU 1.NP OBJ. B</v>
      </c>
      <c r="D3" s="273"/>
      <c r="E3" s="274" t="s">
        <v>1</v>
      </c>
      <c r="F3" s="275">
        <f>'02 rekapitulace'!H1</f>
        <v>10001342</v>
      </c>
      <c r="G3" s="276"/>
    </row>
    <row r="4" spans="1:104" ht="13.5" thickBot="1" x14ac:dyDescent="0.25">
      <c r="A4" s="354" t="s">
        <v>2</v>
      </c>
      <c r="B4" s="355"/>
      <c r="C4" s="277" t="str">
        <f>CONCATENATE(cisloobjektu," ",nazevobjektu)</f>
        <v>S01 REK. MENDELU UČEBNA OBJ.B N1017</v>
      </c>
      <c r="D4" s="278"/>
      <c r="E4" s="356" t="str">
        <f>'02 rekapitulace'!G2</f>
        <v>REK.MENDELU UČEBNA OBJ.B 0107</v>
      </c>
      <c r="F4" s="357"/>
      <c r="G4" s="358"/>
    </row>
    <row r="5" spans="1:104" ht="13.5" thickTop="1" x14ac:dyDescent="0.2">
      <c r="A5" s="279"/>
      <c r="B5" s="280"/>
      <c r="C5" s="280"/>
      <c r="G5" s="282"/>
    </row>
    <row r="6" spans="1:104" x14ac:dyDescent="0.2">
      <c r="A6" s="283" t="s">
        <v>60</v>
      </c>
      <c r="B6" s="284" t="s">
        <v>61</v>
      </c>
      <c r="C6" s="284" t="s">
        <v>62</v>
      </c>
      <c r="D6" s="284" t="s">
        <v>63</v>
      </c>
      <c r="E6" s="285" t="s">
        <v>64</v>
      </c>
      <c r="F6" s="284" t="s">
        <v>65</v>
      </c>
      <c r="G6" s="286" t="s">
        <v>66</v>
      </c>
    </row>
    <row r="7" spans="1:104" x14ac:dyDescent="0.2">
      <c r="A7" s="287" t="s">
        <v>67</v>
      </c>
      <c r="B7" s="288" t="s">
        <v>74</v>
      </c>
      <c r="C7" s="289" t="s">
        <v>75</v>
      </c>
      <c r="D7" s="290"/>
      <c r="E7" s="291"/>
      <c r="F7" s="291"/>
      <c r="G7" s="292"/>
      <c r="H7" s="293"/>
      <c r="I7" s="293"/>
      <c r="O7" s="294">
        <v>1</v>
      </c>
    </row>
    <row r="8" spans="1:104" ht="22.5" x14ac:dyDescent="0.2">
      <c r="A8" s="295">
        <v>1</v>
      </c>
      <c r="B8" s="296" t="s">
        <v>76</v>
      </c>
      <c r="C8" s="297" t="s">
        <v>77</v>
      </c>
      <c r="D8" s="298" t="s">
        <v>78</v>
      </c>
      <c r="E8" s="299">
        <v>74.599999999999994</v>
      </c>
      <c r="F8" s="267"/>
      <c r="G8" s="300">
        <f>E8*F8</f>
        <v>0</v>
      </c>
      <c r="O8" s="294">
        <v>2</v>
      </c>
      <c r="AA8" s="268">
        <v>1</v>
      </c>
      <c r="AB8" s="268">
        <v>1</v>
      </c>
      <c r="AC8" s="268">
        <v>1</v>
      </c>
      <c r="AZ8" s="268">
        <v>1</v>
      </c>
      <c r="BA8" s="268">
        <f>IF(AZ8=1,G8,0)</f>
        <v>0</v>
      </c>
      <c r="BB8" s="268">
        <f>IF(AZ8=2,G8,0)</f>
        <v>0</v>
      </c>
      <c r="BC8" s="268">
        <f>IF(AZ8=3,G8,0)</f>
        <v>0</v>
      </c>
      <c r="BD8" s="268">
        <f>IF(AZ8=4,G8,0)</f>
        <v>0</v>
      </c>
      <c r="BE8" s="268">
        <f>IF(AZ8=5,G8,0)</f>
        <v>0</v>
      </c>
      <c r="CZ8" s="268">
        <v>3.109E-2</v>
      </c>
    </row>
    <row r="9" spans="1:104" x14ac:dyDescent="0.2">
      <c r="A9" s="301"/>
      <c r="B9" s="302"/>
      <c r="C9" s="349" t="s">
        <v>79</v>
      </c>
      <c r="D9" s="350"/>
      <c r="E9" s="303">
        <v>74.599999999999994</v>
      </c>
      <c r="F9" s="304"/>
      <c r="G9" s="305"/>
      <c r="M9" s="306" t="s">
        <v>79</v>
      </c>
      <c r="O9" s="294"/>
    </row>
    <row r="10" spans="1:104" ht="22.5" x14ac:dyDescent="0.2">
      <c r="A10" s="295">
        <v>2</v>
      </c>
      <c r="B10" s="296" t="s">
        <v>80</v>
      </c>
      <c r="C10" s="297" t="s">
        <v>81</v>
      </c>
      <c r="D10" s="298" t="s">
        <v>78</v>
      </c>
      <c r="E10" s="299">
        <v>79.861500000000007</v>
      </c>
      <c r="F10" s="267"/>
      <c r="G10" s="300">
        <f>E10*F10</f>
        <v>0</v>
      </c>
      <c r="O10" s="294">
        <v>2</v>
      </c>
      <c r="AA10" s="268">
        <v>1</v>
      </c>
      <c r="AB10" s="268">
        <v>1</v>
      </c>
      <c r="AC10" s="268">
        <v>1</v>
      </c>
      <c r="AZ10" s="268">
        <v>1</v>
      </c>
      <c r="BA10" s="268">
        <f>IF(AZ10=1,G10,0)</f>
        <v>0</v>
      </c>
      <c r="BB10" s="268">
        <f>IF(AZ10=2,G10,0)</f>
        <v>0</v>
      </c>
      <c r="BC10" s="268">
        <f>IF(AZ10=3,G10,0)</f>
        <v>0</v>
      </c>
      <c r="BD10" s="268">
        <f>IF(AZ10=4,G10,0)</f>
        <v>0</v>
      </c>
      <c r="BE10" s="268">
        <f>IF(AZ10=5,G10,0)</f>
        <v>0</v>
      </c>
      <c r="CZ10" s="268">
        <v>1.5720000000000001E-2</v>
      </c>
    </row>
    <row r="11" spans="1:104" x14ac:dyDescent="0.2">
      <c r="A11" s="301"/>
      <c r="B11" s="302"/>
      <c r="C11" s="349" t="s">
        <v>82</v>
      </c>
      <c r="D11" s="350"/>
      <c r="E11" s="303">
        <v>20.715</v>
      </c>
      <c r="F11" s="304"/>
      <c r="G11" s="305"/>
      <c r="M11" s="306" t="s">
        <v>82</v>
      </c>
      <c r="O11" s="294"/>
    </row>
    <row r="12" spans="1:104" x14ac:dyDescent="0.2">
      <c r="A12" s="301"/>
      <c r="B12" s="302"/>
      <c r="C12" s="349" t="s">
        <v>83</v>
      </c>
      <c r="D12" s="350"/>
      <c r="E12" s="303">
        <v>20.2545</v>
      </c>
      <c r="F12" s="304"/>
      <c r="G12" s="305"/>
      <c r="M12" s="306" t="s">
        <v>83</v>
      </c>
      <c r="O12" s="294"/>
    </row>
    <row r="13" spans="1:104" x14ac:dyDescent="0.2">
      <c r="A13" s="301"/>
      <c r="B13" s="302"/>
      <c r="C13" s="349" t="s">
        <v>84</v>
      </c>
      <c r="D13" s="350"/>
      <c r="E13" s="303">
        <v>21.7</v>
      </c>
      <c r="F13" s="304"/>
      <c r="G13" s="305"/>
      <c r="M13" s="306" t="s">
        <v>84</v>
      </c>
      <c r="O13" s="294"/>
    </row>
    <row r="14" spans="1:104" x14ac:dyDescent="0.2">
      <c r="A14" s="301"/>
      <c r="B14" s="302"/>
      <c r="C14" s="349" t="s">
        <v>85</v>
      </c>
      <c r="D14" s="350"/>
      <c r="E14" s="303">
        <v>17.192</v>
      </c>
      <c r="F14" s="304"/>
      <c r="G14" s="305"/>
      <c r="M14" s="306" t="s">
        <v>85</v>
      </c>
      <c r="O14" s="294"/>
    </row>
    <row r="15" spans="1:104" x14ac:dyDescent="0.2">
      <c r="A15" s="307"/>
      <c r="B15" s="308" t="s">
        <v>69</v>
      </c>
      <c r="C15" s="309" t="str">
        <f>CONCATENATE(B7," ",C7)</f>
        <v>3 Svislé a kompletní konstrukce</v>
      </c>
      <c r="D15" s="307"/>
      <c r="E15" s="310"/>
      <c r="F15" s="310"/>
      <c r="G15" s="311">
        <f>SUM(G7:G14)</f>
        <v>0</v>
      </c>
      <c r="O15" s="294">
        <v>4</v>
      </c>
      <c r="BA15" s="312">
        <f>SUM(BA7:BA14)</f>
        <v>0</v>
      </c>
      <c r="BB15" s="312">
        <f>SUM(BB7:BB14)</f>
        <v>0</v>
      </c>
      <c r="BC15" s="312">
        <f>SUM(BC7:BC14)</f>
        <v>0</v>
      </c>
      <c r="BD15" s="312">
        <f>SUM(BD7:BD14)</f>
        <v>0</v>
      </c>
      <c r="BE15" s="312">
        <f>SUM(BE7:BE14)</f>
        <v>0</v>
      </c>
    </row>
    <row r="16" spans="1:104" x14ac:dyDescent="0.2">
      <c r="A16" s="287" t="s">
        <v>67</v>
      </c>
      <c r="B16" s="288" t="s">
        <v>86</v>
      </c>
      <c r="C16" s="289" t="s">
        <v>87</v>
      </c>
      <c r="D16" s="290"/>
      <c r="E16" s="291"/>
      <c r="F16" s="291"/>
      <c r="G16" s="292"/>
      <c r="H16" s="293"/>
      <c r="I16" s="293"/>
      <c r="O16" s="294">
        <v>1</v>
      </c>
    </row>
    <row r="17" spans="1:104" ht="22.5" x14ac:dyDescent="0.2">
      <c r="A17" s="295">
        <v>3</v>
      </c>
      <c r="B17" s="296" t="s">
        <v>88</v>
      </c>
      <c r="C17" s="297" t="s">
        <v>89</v>
      </c>
      <c r="D17" s="298" t="s">
        <v>78</v>
      </c>
      <c r="E17" s="299">
        <v>154.46</v>
      </c>
      <c r="F17" s="267"/>
      <c r="G17" s="300">
        <f>E17*F17</f>
        <v>0</v>
      </c>
      <c r="O17" s="294">
        <v>2</v>
      </c>
      <c r="AA17" s="268">
        <v>1</v>
      </c>
      <c r="AB17" s="268">
        <v>1</v>
      </c>
      <c r="AC17" s="268">
        <v>1</v>
      </c>
      <c r="AZ17" s="268">
        <v>1</v>
      </c>
      <c r="BA17" s="268">
        <f>IF(AZ17=1,G17,0)</f>
        <v>0</v>
      </c>
      <c r="BB17" s="268">
        <f>IF(AZ17=2,G17,0)</f>
        <v>0</v>
      </c>
      <c r="BC17" s="268">
        <f>IF(AZ17=3,G17,0)</f>
        <v>0</v>
      </c>
      <c r="BD17" s="268">
        <f>IF(AZ17=4,G17,0)</f>
        <v>0</v>
      </c>
      <c r="BE17" s="268">
        <f>IF(AZ17=5,G17,0)</f>
        <v>0</v>
      </c>
      <c r="CZ17" s="268">
        <v>4.2500000000000003E-3</v>
      </c>
    </row>
    <row r="18" spans="1:104" x14ac:dyDescent="0.2">
      <c r="A18" s="301"/>
      <c r="B18" s="302"/>
      <c r="C18" s="349" t="s">
        <v>90</v>
      </c>
      <c r="D18" s="350"/>
      <c r="E18" s="303">
        <v>154.46</v>
      </c>
      <c r="F18" s="304"/>
      <c r="G18" s="305"/>
      <c r="M18" s="306" t="s">
        <v>90</v>
      </c>
      <c r="O18" s="294"/>
    </row>
    <row r="19" spans="1:104" x14ac:dyDescent="0.2">
      <c r="A19" s="307"/>
      <c r="B19" s="308" t="s">
        <v>69</v>
      </c>
      <c r="C19" s="309" t="str">
        <f>CONCATENATE(B16," ",C16)</f>
        <v>6 Úpravy povrchu, podlahy</v>
      </c>
      <c r="D19" s="307"/>
      <c r="E19" s="310"/>
      <c r="F19" s="310"/>
      <c r="G19" s="311">
        <f>SUM(G16:G18)</f>
        <v>0</v>
      </c>
      <c r="O19" s="294">
        <v>4</v>
      </c>
      <c r="BA19" s="312">
        <f>SUM(BA16:BA18)</f>
        <v>0</v>
      </c>
      <c r="BB19" s="312">
        <f>SUM(BB16:BB18)</f>
        <v>0</v>
      </c>
      <c r="BC19" s="312">
        <f>SUM(BC16:BC18)</f>
        <v>0</v>
      </c>
      <c r="BD19" s="312">
        <f>SUM(BD16:BD18)</f>
        <v>0</v>
      </c>
      <c r="BE19" s="312">
        <f>SUM(BE16:BE18)</f>
        <v>0</v>
      </c>
    </row>
    <row r="20" spans="1:104" x14ac:dyDescent="0.2">
      <c r="A20" s="287" t="s">
        <v>67</v>
      </c>
      <c r="B20" s="288" t="s">
        <v>91</v>
      </c>
      <c r="C20" s="289" t="s">
        <v>92</v>
      </c>
      <c r="D20" s="290"/>
      <c r="E20" s="291"/>
      <c r="F20" s="291"/>
      <c r="G20" s="292"/>
      <c r="H20" s="293"/>
      <c r="I20" s="293"/>
      <c r="O20" s="294">
        <v>1</v>
      </c>
    </row>
    <row r="21" spans="1:104" x14ac:dyDescent="0.2">
      <c r="A21" s="295">
        <v>4</v>
      </c>
      <c r="B21" s="296" t="s">
        <v>93</v>
      </c>
      <c r="C21" s="297" t="s">
        <v>94</v>
      </c>
      <c r="D21" s="298" t="s">
        <v>78</v>
      </c>
      <c r="E21" s="299">
        <v>74.599999999999994</v>
      </c>
      <c r="F21" s="267"/>
      <c r="G21" s="300">
        <f>E21*F21</f>
        <v>0</v>
      </c>
      <c r="O21" s="294">
        <v>2</v>
      </c>
      <c r="AA21" s="268">
        <v>1</v>
      </c>
      <c r="AB21" s="268">
        <v>1</v>
      </c>
      <c r="AC21" s="268">
        <v>1</v>
      </c>
      <c r="AZ21" s="268">
        <v>1</v>
      </c>
      <c r="BA21" s="268">
        <f>IF(AZ21=1,G21,0)</f>
        <v>0</v>
      </c>
      <c r="BB21" s="268">
        <f>IF(AZ21=2,G21,0)</f>
        <v>0</v>
      </c>
      <c r="BC21" s="268">
        <f>IF(AZ21=3,G21,0)</f>
        <v>0</v>
      </c>
      <c r="BD21" s="268">
        <f>IF(AZ21=4,G21,0)</f>
        <v>0</v>
      </c>
      <c r="BE21" s="268">
        <f>IF(AZ21=5,G21,0)</f>
        <v>0</v>
      </c>
      <c r="CZ21" s="268">
        <v>1.58E-3</v>
      </c>
    </row>
    <row r="22" spans="1:104" x14ac:dyDescent="0.2">
      <c r="A22" s="307"/>
      <c r="B22" s="308" t="s">
        <v>69</v>
      </c>
      <c r="C22" s="309" t="str">
        <f>CONCATENATE(B20," ",C20)</f>
        <v>94 Lešení a stavební výtahy</v>
      </c>
      <c r="D22" s="307"/>
      <c r="E22" s="310"/>
      <c r="F22" s="310"/>
      <c r="G22" s="311">
        <f>SUM(G20:G21)</f>
        <v>0</v>
      </c>
      <c r="O22" s="294">
        <v>4</v>
      </c>
      <c r="BA22" s="312">
        <f>SUM(BA20:BA21)</f>
        <v>0</v>
      </c>
      <c r="BB22" s="312">
        <f>SUM(BB20:BB21)</f>
        <v>0</v>
      </c>
      <c r="BC22" s="312">
        <f>SUM(BC20:BC21)</f>
        <v>0</v>
      </c>
      <c r="BD22" s="312">
        <f>SUM(BD20:BD21)</f>
        <v>0</v>
      </c>
      <c r="BE22" s="312">
        <f>SUM(BE20:BE21)</f>
        <v>0</v>
      </c>
    </row>
    <row r="23" spans="1:104" x14ac:dyDescent="0.2">
      <c r="A23" s="287" t="s">
        <v>67</v>
      </c>
      <c r="B23" s="288" t="s">
        <v>95</v>
      </c>
      <c r="C23" s="289" t="s">
        <v>96</v>
      </c>
      <c r="D23" s="290"/>
      <c r="E23" s="291"/>
      <c r="F23" s="291"/>
      <c r="G23" s="292"/>
      <c r="H23" s="293"/>
      <c r="I23" s="293"/>
      <c r="O23" s="294">
        <v>1</v>
      </c>
    </row>
    <row r="24" spans="1:104" x14ac:dyDescent="0.2">
      <c r="A24" s="295">
        <v>5</v>
      </c>
      <c r="B24" s="296" t="s">
        <v>97</v>
      </c>
      <c r="C24" s="297" t="s">
        <v>98</v>
      </c>
      <c r="D24" s="298" t="s">
        <v>78</v>
      </c>
      <c r="E24" s="299">
        <v>74.599999999999994</v>
      </c>
      <c r="F24" s="267"/>
      <c r="G24" s="300">
        <f>E24*F24</f>
        <v>0</v>
      </c>
      <c r="O24" s="294">
        <v>2</v>
      </c>
      <c r="AA24" s="268">
        <v>1</v>
      </c>
      <c r="AB24" s="268">
        <v>1</v>
      </c>
      <c r="AC24" s="268">
        <v>1</v>
      </c>
      <c r="AZ24" s="268">
        <v>1</v>
      </c>
      <c r="BA24" s="268">
        <f>IF(AZ24=1,G24,0)</f>
        <v>0</v>
      </c>
      <c r="BB24" s="268">
        <f>IF(AZ24=2,G24,0)</f>
        <v>0</v>
      </c>
      <c r="BC24" s="268">
        <f>IF(AZ24=3,G24,0)</f>
        <v>0</v>
      </c>
      <c r="BD24" s="268">
        <f>IF(AZ24=4,G24,0)</f>
        <v>0</v>
      </c>
      <c r="BE24" s="268">
        <f>IF(AZ24=5,G24,0)</f>
        <v>0</v>
      </c>
      <c r="CZ24" s="268">
        <v>4.0000000000000003E-5</v>
      </c>
    </row>
    <row r="25" spans="1:104" x14ac:dyDescent="0.2">
      <c r="A25" s="295">
        <v>6</v>
      </c>
      <c r="B25" s="296" t="s">
        <v>99</v>
      </c>
      <c r="C25" s="297" t="s">
        <v>100</v>
      </c>
      <c r="D25" s="298" t="s">
        <v>78</v>
      </c>
      <c r="E25" s="299">
        <v>500</v>
      </c>
      <c r="F25" s="267"/>
      <c r="G25" s="300">
        <f>E25*F25</f>
        <v>0</v>
      </c>
      <c r="O25" s="294">
        <v>2</v>
      </c>
      <c r="AA25" s="268">
        <v>1</v>
      </c>
      <c r="AB25" s="268">
        <v>1</v>
      </c>
      <c r="AC25" s="268">
        <v>1</v>
      </c>
      <c r="AZ25" s="268">
        <v>1</v>
      </c>
      <c r="BA25" s="268">
        <f>IF(AZ25=1,G25,0)</f>
        <v>0</v>
      </c>
      <c r="BB25" s="268">
        <f>IF(AZ25=2,G25,0)</f>
        <v>0</v>
      </c>
      <c r="BC25" s="268">
        <f>IF(AZ25=3,G25,0)</f>
        <v>0</v>
      </c>
      <c r="BD25" s="268">
        <f>IF(AZ25=4,G25,0)</f>
        <v>0</v>
      </c>
      <c r="BE25" s="268">
        <f>IF(AZ25=5,G25,0)</f>
        <v>0</v>
      </c>
      <c r="CZ25" s="268">
        <v>0</v>
      </c>
    </row>
    <row r="26" spans="1:104" x14ac:dyDescent="0.2">
      <c r="A26" s="295">
        <v>7</v>
      </c>
      <c r="B26" s="296" t="s">
        <v>101</v>
      </c>
      <c r="C26" s="297" t="s">
        <v>102</v>
      </c>
      <c r="D26" s="298" t="s">
        <v>103</v>
      </c>
      <c r="E26" s="299">
        <v>30</v>
      </c>
      <c r="F26" s="267"/>
      <c r="G26" s="300">
        <f>E26*F26</f>
        <v>0</v>
      </c>
      <c r="O26" s="294">
        <v>2</v>
      </c>
      <c r="AA26" s="268">
        <v>12</v>
      </c>
      <c r="AB26" s="268">
        <v>0</v>
      </c>
      <c r="AC26" s="268">
        <v>36</v>
      </c>
      <c r="AZ26" s="268">
        <v>1</v>
      </c>
      <c r="BA26" s="268">
        <f>IF(AZ26=1,G26,0)</f>
        <v>0</v>
      </c>
      <c r="BB26" s="268">
        <f>IF(AZ26=2,G26,0)</f>
        <v>0</v>
      </c>
      <c r="BC26" s="268">
        <f>IF(AZ26=3,G26,0)</f>
        <v>0</v>
      </c>
      <c r="BD26" s="268">
        <f>IF(AZ26=4,G26,0)</f>
        <v>0</v>
      </c>
      <c r="BE26" s="268">
        <f>IF(AZ26=5,G26,0)</f>
        <v>0</v>
      </c>
      <c r="CZ26" s="268">
        <v>0</v>
      </c>
    </row>
    <row r="27" spans="1:104" x14ac:dyDescent="0.2">
      <c r="A27" s="295">
        <v>8</v>
      </c>
      <c r="B27" s="296" t="s">
        <v>104</v>
      </c>
      <c r="C27" s="297" t="s">
        <v>105</v>
      </c>
      <c r="D27" s="298" t="s">
        <v>78</v>
      </c>
      <c r="E27" s="299">
        <v>50.348999999999997</v>
      </c>
      <c r="F27" s="267"/>
      <c r="G27" s="300">
        <f>E27*F27</f>
        <v>0</v>
      </c>
      <c r="O27" s="294">
        <v>2</v>
      </c>
      <c r="AA27" s="268">
        <v>12</v>
      </c>
      <c r="AB27" s="268">
        <v>0</v>
      </c>
      <c r="AC27" s="268">
        <v>38</v>
      </c>
      <c r="AZ27" s="268">
        <v>1</v>
      </c>
      <c r="BA27" s="268">
        <f>IF(AZ27=1,G27,0)</f>
        <v>0</v>
      </c>
      <c r="BB27" s="268">
        <f>IF(AZ27=2,G27,0)</f>
        <v>0</v>
      </c>
      <c r="BC27" s="268">
        <f>IF(AZ27=3,G27,0)</f>
        <v>0</v>
      </c>
      <c r="BD27" s="268">
        <f>IF(AZ27=4,G27,0)</f>
        <v>0</v>
      </c>
      <c r="BE27" s="268">
        <f>IF(AZ27=5,G27,0)</f>
        <v>0</v>
      </c>
      <c r="CZ27" s="268">
        <v>0</v>
      </c>
    </row>
    <row r="28" spans="1:104" x14ac:dyDescent="0.2">
      <c r="A28" s="301"/>
      <c r="B28" s="302"/>
      <c r="C28" s="349" t="s">
        <v>106</v>
      </c>
      <c r="D28" s="350"/>
      <c r="E28" s="303">
        <v>20.591999999999999</v>
      </c>
      <c r="F28" s="304"/>
      <c r="G28" s="305"/>
      <c r="M28" s="306" t="s">
        <v>106</v>
      </c>
      <c r="O28" s="294"/>
    </row>
    <row r="29" spans="1:104" x14ac:dyDescent="0.2">
      <c r="A29" s="301"/>
      <c r="B29" s="302"/>
      <c r="C29" s="349" t="s">
        <v>107</v>
      </c>
      <c r="D29" s="350"/>
      <c r="E29" s="303">
        <v>3.6749999999999998</v>
      </c>
      <c r="F29" s="304"/>
      <c r="G29" s="305"/>
      <c r="M29" s="306" t="s">
        <v>107</v>
      </c>
      <c r="O29" s="294"/>
    </row>
    <row r="30" spans="1:104" x14ac:dyDescent="0.2">
      <c r="A30" s="301"/>
      <c r="B30" s="302"/>
      <c r="C30" s="349" t="s">
        <v>108</v>
      </c>
      <c r="D30" s="350"/>
      <c r="E30" s="303">
        <v>26.082000000000001</v>
      </c>
      <c r="F30" s="304"/>
      <c r="G30" s="305"/>
      <c r="M30" s="306" t="s">
        <v>108</v>
      </c>
      <c r="O30" s="294"/>
    </row>
    <row r="31" spans="1:104" x14ac:dyDescent="0.2">
      <c r="A31" s="307"/>
      <c r="B31" s="308" t="s">
        <v>69</v>
      </c>
      <c r="C31" s="309" t="str">
        <f>CONCATENATE(B23," ",C23)</f>
        <v>95 Dokončovací konstrukce na pozemních stavbách</v>
      </c>
      <c r="D31" s="307"/>
      <c r="E31" s="310"/>
      <c r="F31" s="310"/>
      <c r="G31" s="311">
        <f>SUM(G23:G30)</f>
        <v>0</v>
      </c>
      <c r="O31" s="294">
        <v>4</v>
      </c>
      <c r="BA31" s="312">
        <f>SUM(BA23:BA30)</f>
        <v>0</v>
      </c>
      <c r="BB31" s="312">
        <f>SUM(BB23:BB30)</f>
        <v>0</v>
      </c>
      <c r="BC31" s="312">
        <f>SUM(BC23:BC30)</f>
        <v>0</v>
      </c>
      <c r="BD31" s="312">
        <f>SUM(BD23:BD30)</f>
        <v>0</v>
      </c>
      <c r="BE31" s="312">
        <f>SUM(BE23:BE30)</f>
        <v>0</v>
      </c>
    </row>
    <row r="32" spans="1:104" x14ac:dyDescent="0.2">
      <c r="A32" s="287" t="s">
        <v>67</v>
      </c>
      <c r="B32" s="288" t="s">
        <v>109</v>
      </c>
      <c r="C32" s="289" t="s">
        <v>110</v>
      </c>
      <c r="D32" s="290"/>
      <c r="E32" s="291"/>
      <c r="F32" s="291"/>
      <c r="G32" s="292"/>
      <c r="H32" s="293"/>
      <c r="I32" s="293"/>
      <c r="O32" s="294">
        <v>1</v>
      </c>
    </row>
    <row r="33" spans="1:104" x14ac:dyDescent="0.2">
      <c r="A33" s="295">
        <v>9</v>
      </c>
      <c r="B33" s="296" t="s">
        <v>111</v>
      </c>
      <c r="C33" s="297" t="s">
        <v>112</v>
      </c>
      <c r="D33" s="298" t="s">
        <v>113</v>
      </c>
      <c r="E33" s="299">
        <v>57.6</v>
      </c>
      <c r="F33" s="267"/>
      <c r="G33" s="300">
        <f>E33*F33</f>
        <v>0</v>
      </c>
      <c r="O33" s="294">
        <v>2</v>
      </c>
      <c r="AA33" s="268">
        <v>1</v>
      </c>
      <c r="AB33" s="268">
        <v>1</v>
      </c>
      <c r="AC33" s="268">
        <v>1</v>
      </c>
      <c r="AZ33" s="268">
        <v>1</v>
      </c>
      <c r="BA33" s="268">
        <f>IF(AZ33=1,G33,0)</f>
        <v>0</v>
      </c>
      <c r="BB33" s="268">
        <f>IF(AZ33=2,G33,0)</f>
        <v>0</v>
      </c>
      <c r="BC33" s="268">
        <f>IF(AZ33=3,G33,0)</f>
        <v>0</v>
      </c>
      <c r="BD33" s="268">
        <f>IF(AZ33=4,G33,0)</f>
        <v>0</v>
      </c>
      <c r="BE33" s="268">
        <f>IF(AZ33=5,G33,0)</f>
        <v>0</v>
      </c>
      <c r="CZ33" s="268">
        <v>0</v>
      </c>
    </row>
    <row r="34" spans="1:104" x14ac:dyDescent="0.2">
      <c r="A34" s="301"/>
      <c r="B34" s="302"/>
      <c r="C34" s="349" t="s">
        <v>114</v>
      </c>
      <c r="D34" s="350"/>
      <c r="E34" s="303">
        <v>57.6</v>
      </c>
      <c r="F34" s="304"/>
      <c r="G34" s="305"/>
      <c r="M34" s="306" t="s">
        <v>114</v>
      </c>
      <c r="O34" s="294"/>
    </row>
    <row r="35" spans="1:104" x14ac:dyDescent="0.2">
      <c r="A35" s="295">
        <v>10</v>
      </c>
      <c r="B35" s="296" t="s">
        <v>115</v>
      </c>
      <c r="C35" s="297" t="s">
        <v>116</v>
      </c>
      <c r="D35" s="298" t="s">
        <v>113</v>
      </c>
      <c r="E35" s="299">
        <v>11.9</v>
      </c>
      <c r="F35" s="267"/>
      <c r="G35" s="300">
        <f>E35*F35</f>
        <v>0</v>
      </c>
      <c r="O35" s="294">
        <v>2</v>
      </c>
      <c r="AA35" s="268">
        <v>1</v>
      </c>
      <c r="AB35" s="268">
        <v>1</v>
      </c>
      <c r="AC35" s="268">
        <v>1</v>
      </c>
      <c r="AZ35" s="268">
        <v>1</v>
      </c>
      <c r="BA35" s="268">
        <f>IF(AZ35=1,G35,0)</f>
        <v>0</v>
      </c>
      <c r="BB35" s="268">
        <f>IF(AZ35=2,G35,0)</f>
        <v>0</v>
      </c>
      <c r="BC35" s="268">
        <f>IF(AZ35=3,G35,0)</f>
        <v>0</v>
      </c>
      <c r="BD35" s="268">
        <f>IF(AZ35=4,G35,0)</f>
        <v>0</v>
      </c>
      <c r="BE35" s="268">
        <f>IF(AZ35=5,G35,0)</f>
        <v>0</v>
      </c>
      <c r="CZ35" s="268">
        <v>0</v>
      </c>
    </row>
    <row r="36" spans="1:104" x14ac:dyDescent="0.2">
      <c r="A36" s="301"/>
      <c r="B36" s="302"/>
      <c r="C36" s="349" t="s">
        <v>117</v>
      </c>
      <c r="D36" s="350"/>
      <c r="E36" s="303">
        <v>11.9</v>
      </c>
      <c r="F36" s="304"/>
      <c r="G36" s="305"/>
      <c r="M36" s="306" t="s">
        <v>117</v>
      </c>
      <c r="O36" s="294"/>
    </row>
    <row r="37" spans="1:104" x14ac:dyDescent="0.2">
      <c r="A37" s="295">
        <v>11</v>
      </c>
      <c r="B37" s="296" t="s">
        <v>118</v>
      </c>
      <c r="C37" s="297" t="s">
        <v>119</v>
      </c>
      <c r="D37" s="298" t="s">
        <v>103</v>
      </c>
      <c r="E37" s="299">
        <v>40</v>
      </c>
      <c r="F37" s="267"/>
      <c r="G37" s="300">
        <f>E37*F37</f>
        <v>0</v>
      </c>
      <c r="O37" s="294">
        <v>2</v>
      </c>
      <c r="AA37" s="268">
        <v>12</v>
      </c>
      <c r="AB37" s="268">
        <v>0</v>
      </c>
      <c r="AC37" s="268">
        <v>9</v>
      </c>
      <c r="AZ37" s="268">
        <v>1</v>
      </c>
      <c r="BA37" s="268">
        <f>IF(AZ37=1,G37,0)</f>
        <v>0</v>
      </c>
      <c r="BB37" s="268">
        <f>IF(AZ37=2,G37,0)</f>
        <v>0</v>
      </c>
      <c r="BC37" s="268">
        <f>IF(AZ37=3,G37,0)</f>
        <v>0</v>
      </c>
      <c r="BD37" s="268">
        <f>IF(AZ37=4,G37,0)</f>
        <v>0</v>
      </c>
      <c r="BE37" s="268">
        <f>IF(AZ37=5,G37,0)</f>
        <v>0</v>
      </c>
      <c r="CZ37" s="268">
        <v>0</v>
      </c>
    </row>
    <row r="38" spans="1:104" x14ac:dyDescent="0.2">
      <c r="A38" s="295">
        <v>12</v>
      </c>
      <c r="B38" s="296" t="s">
        <v>120</v>
      </c>
      <c r="C38" s="297" t="s">
        <v>121</v>
      </c>
      <c r="D38" s="298" t="s">
        <v>78</v>
      </c>
      <c r="E38" s="299">
        <v>74.599999999999994</v>
      </c>
      <c r="F38" s="267"/>
      <c r="G38" s="300">
        <f>E38*F38</f>
        <v>0</v>
      </c>
      <c r="O38" s="294">
        <v>2</v>
      </c>
      <c r="AA38" s="268">
        <v>12</v>
      </c>
      <c r="AB38" s="268">
        <v>0</v>
      </c>
      <c r="AC38" s="268">
        <v>10</v>
      </c>
      <c r="AZ38" s="268">
        <v>1</v>
      </c>
      <c r="BA38" s="268">
        <f>IF(AZ38=1,G38,0)</f>
        <v>0</v>
      </c>
      <c r="BB38" s="268">
        <f>IF(AZ38=2,G38,0)</f>
        <v>0</v>
      </c>
      <c r="BC38" s="268">
        <f>IF(AZ38=3,G38,0)</f>
        <v>0</v>
      </c>
      <c r="BD38" s="268">
        <f>IF(AZ38=4,G38,0)</f>
        <v>0</v>
      </c>
      <c r="BE38" s="268">
        <f>IF(AZ38=5,G38,0)</f>
        <v>0</v>
      </c>
      <c r="CZ38" s="268">
        <v>0</v>
      </c>
    </row>
    <row r="39" spans="1:104" x14ac:dyDescent="0.2">
      <c r="A39" s="307"/>
      <c r="B39" s="308" t="s">
        <v>69</v>
      </c>
      <c r="C39" s="309" t="str">
        <f>CONCATENATE(B32," ",C32)</f>
        <v>96 Bourání konstrukcí</v>
      </c>
      <c r="D39" s="307"/>
      <c r="E39" s="310"/>
      <c r="F39" s="310"/>
      <c r="G39" s="311">
        <f>SUM(G32:G38)</f>
        <v>0</v>
      </c>
      <c r="O39" s="294">
        <v>4</v>
      </c>
      <c r="BA39" s="312">
        <f>SUM(BA32:BA38)</f>
        <v>0</v>
      </c>
      <c r="BB39" s="312">
        <f>SUM(BB32:BB38)</f>
        <v>0</v>
      </c>
      <c r="BC39" s="312">
        <f>SUM(BC32:BC38)</f>
        <v>0</v>
      </c>
      <c r="BD39" s="312">
        <f>SUM(BD32:BD38)</f>
        <v>0</v>
      </c>
      <c r="BE39" s="312">
        <f>SUM(BE32:BE38)</f>
        <v>0</v>
      </c>
    </row>
    <row r="40" spans="1:104" x14ac:dyDescent="0.2">
      <c r="A40" s="287" t="s">
        <v>67</v>
      </c>
      <c r="B40" s="288" t="s">
        <v>122</v>
      </c>
      <c r="C40" s="289" t="s">
        <v>123</v>
      </c>
      <c r="D40" s="290"/>
      <c r="E40" s="291"/>
      <c r="F40" s="291"/>
      <c r="G40" s="292"/>
      <c r="H40" s="293"/>
      <c r="I40" s="293"/>
      <c r="O40" s="294">
        <v>1</v>
      </c>
    </row>
    <row r="41" spans="1:104" x14ac:dyDescent="0.2">
      <c r="A41" s="295">
        <v>13</v>
      </c>
      <c r="B41" s="296" t="s">
        <v>124</v>
      </c>
      <c r="C41" s="297" t="s">
        <v>125</v>
      </c>
      <c r="D41" s="298" t="s">
        <v>126</v>
      </c>
      <c r="E41" s="299">
        <v>4.3520437799999998</v>
      </c>
      <c r="F41" s="267"/>
      <c r="G41" s="300">
        <f>E41*F41</f>
        <v>0</v>
      </c>
      <c r="O41" s="294">
        <v>2</v>
      </c>
      <c r="AA41" s="268">
        <v>7</v>
      </c>
      <c r="AB41" s="268">
        <v>1</v>
      </c>
      <c r="AC41" s="268">
        <v>2</v>
      </c>
      <c r="AZ41" s="268">
        <v>1</v>
      </c>
      <c r="BA41" s="268">
        <f>IF(AZ41=1,G41,0)</f>
        <v>0</v>
      </c>
      <c r="BB41" s="268">
        <f>IF(AZ41=2,G41,0)</f>
        <v>0</v>
      </c>
      <c r="BC41" s="268">
        <f>IF(AZ41=3,G41,0)</f>
        <v>0</v>
      </c>
      <c r="BD41" s="268">
        <f>IF(AZ41=4,G41,0)</f>
        <v>0</v>
      </c>
      <c r="BE41" s="268">
        <f>IF(AZ41=5,G41,0)</f>
        <v>0</v>
      </c>
      <c r="CZ41" s="268">
        <v>0</v>
      </c>
    </row>
    <row r="42" spans="1:104" x14ac:dyDescent="0.2">
      <c r="A42" s="307"/>
      <c r="B42" s="308" t="s">
        <v>69</v>
      </c>
      <c r="C42" s="309" t="str">
        <f>CONCATENATE(B40," ",C40)</f>
        <v>99 Staveništní přesun hmot</v>
      </c>
      <c r="D42" s="307"/>
      <c r="E42" s="310"/>
      <c r="F42" s="310"/>
      <c r="G42" s="311">
        <f>SUM(G40:G41)</f>
        <v>0</v>
      </c>
      <c r="O42" s="294">
        <v>4</v>
      </c>
      <c r="BA42" s="312">
        <f>SUM(BA40:BA41)</f>
        <v>0</v>
      </c>
      <c r="BB42" s="312">
        <f>SUM(BB40:BB41)</f>
        <v>0</v>
      </c>
      <c r="BC42" s="312">
        <f>SUM(BC40:BC41)</f>
        <v>0</v>
      </c>
      <c r="BD42" s="312">
        <f>SUM(BD40:BD41)</f>
        <v>0</v>
      </c>
      <c r="BE42" s="312">
        <f>SUM(BE40:BE41)</f>
        <v>0</v>
      </c>
    </row>
    <row r="43" spans="1:104" x14ac:dyDescent="0.2">
      <c r="A43" s="287" t="s">
        <v>67</v>
      </c>
      <c r="B43" s="288" t="s">
        <v>127</v>
      </c>
      <c r="C43" s="289" t="s">
        <v>128</v>
      </c>
      <c r="D43" s="290"/>
      <c r="E43" s="291"/>
      <c r="F43" s="291"/>
      <c r="G43" s="292"/>
      <c r="H43" s="293"/>
      <c r="I43" s="293"/>
      <c r="O43" s="294">
        <v>1</v>
      </c>
    </row>
    <row r="44" spans="1:104" x14ac:dyDescent="0.2">
      <c r="A44" s="295">
        <v>14</v>
      </c>
      <c r="B44" s="296" t="s">
        <v>129</v>
      </c>
      <c r="C44" s="297" t="s">
        <v>130</v>
      </c>
      <c r="D44" s="298" t="s">
        <v>78</v>
      </c>
      <c r="E44" s="299">
        <v>68.072000000000003</v>
      </c>
      <c r="F44" s="267"/>
      <c r="G44" s="300">
        <f>E44*F44</f>
        <v>0</v>
      </c>
      <c r="O44" s="294">
        <v>2</v>
      </c>
      <c r="AA44" s="268">
        <v>1</v>
      </c>
      <c r="AB44" s="268">
        <v>7</v>
      </c>
      <c r="AC44" s="268">
        <v>7</v>
      </c>
      <c r="AZ44" s="268">
        <v>2</v>
      </c>
      <c r="BA44" s="268">
        <f>IF(AZ44=1,G44,0)</f>
        <v>0</v>
      </c>
      <c r="BB44" s="268">
        <f>IF(AZ44=2,G44,0)</f>
        <v>0</v>
      </c>
      <c r="BC44" s="268">
        <f>IF(AZ44=3,G44,0)</f>
        <v>0</v>
      </c>
      <c r="BD44" s="268">
        <f>IF(AZ44=4,G44,0)</f>
        <v>0</v>
      </c>
      <c r="BE44" s="268">
        <f>IF(AZ44=5,G44,0)</f>
        <v>0</v>
      </c>
      <c r="CZ44" s="268">
        <v>0</v>
      </c>
    </row>
    <row r="45" spans="1:104" x14ac:dyDescent="0.2">
      <c r="A45" s="301"/>
      <c r="B45" s="302"/>
      <c r="C45" s="349" t="s">
        <v>131</v>
      </c>
      <c r="D45" s="350"/>
      <c r="E45" s="303">
        <v>30.555</v>
      </c>
      <c r="F45" s="304"/>
      <c r="G45" s="305"/>
      <c r="M45" s="306" t="s">
        <v>131</v>
      </c>
      <c r="O45" s="294"/>
    </row>
    <row r="46" spans="1:104" x14ac:dyDescent="0.2">
      <c r="A46" s="301"/>
      <c r="B46" s="302"/>
      <c r="C46" s="349" t="s">
        <v>85</v>
      </c>
      <c r="D46" s="350"/>
      <c r="E46" s="303">
        <v>17.192</v>
      </c>
      <c r="F46" s="304"/>
      <c r="G46" s="305"/>
      <c r="M46" s="306" t="s">
        <v>85</v>
      </c>
      <c r="O46" s="294"/>
    </row>
    <row r="47" spans="1:104" x14ac:dyDescent="0.2">
      <c r="A47" s="301"/>
      <c r="B47" s="302"/>
      <c r="C47" s="349" t="s">
        <v>132</v>
      </c>
      <c r="D47" s="350"/>
      <c r="E47" s="303">
        <v>20.324999999999999</v>
      </c>
      <c r="F47" s="304"/>
      <c r="G47" s="305"/>
      <c r="M47" s="306" t="s">
        <v>132</v>
      </c>
      <c r="O47" s="294"/>
    </row>
    <row r="48" spans="1:104" x14ac:dyDescent="0.2">
      <c r="A48" s="295">
        <v>15</v>
      </c>
      <c r="B48" s="296" t="s">
        <v>133</v>
      </c>
      <c r="C48" s="297" t="s">
        <v>134</v>
      </c>
      <c r="D48" s="298" t="s">
        <v>78</v>
      </c>
      <c r="E48" s="299">
        <v>68.08</v>
      </c>
      <c r="F48" s="267"/>
      <c r="G48" s="300">
        <f>E48*F48</f>
        <v>0</v>
      </c>
      <c r="O48" s="294">
        <v>2</v>
      </c>
      <c r="AA48" s="268">
        <v>1</v>
      </c>
      <c r="AB48" s="268">
        <v>7</v>
      </c>
      <c r="AC48" s="268">
        <v>7</v>
      </c>
      <c r="AZ48" s="268">
        <v>2</v>
      </c>
      <c r="BA48" s="268">
        <f>IF(AZ48=1,G48,0)</f>
        <v>0</v>
      </c>
      <c r="BB48" s="268">
        <f>IF(AZ48=2,G48,0)</f>
        <v>0</v>
      </c>
      <c r="BC48" s="268">
        <f>IF(AZ48=3,G48,0)</f>
        <v>0</v>
      </c>
      <c r="BD48" s="268">
        <f>IF(AZ48=4,G48,0)</f>
        <v>0</v>
      </c>
      <c r="BE48" s="268">
        <f>IF(AZ48=5,G48,0)</f>
        <v>0</v>
      </c>
      <c r="CZ48" s="268">
        <v>0</v>
      </c>
    </row>
    <row r="49" spans="1:104" x14ac:dyDescent="0.2">
      <c r="A49" s="295">
        <v>16</v>
      </c>
      <c r="B49" s="296" t="s">
        <v>135</v>
      </c>
      <c r="C49" s="297" t="s">
        <v>136</v>
      </c>
      <c r="D49" s="298" t="s">
        <v>78</v>
      </c>
      <c r="E49" s="299">
        <v>74.2</v>
      </c>
      <c r="F49" s="267"/>
      <c r="G49" s="300">
        <f>E49*F49</f>
        <v>0</v>
      </c>
      <c r="O49" s="294">
        <v>2</v>
      </c>
      <c r="AA49" s="268">
        <v>1</v>
      </c>
      <c r="AB49" s="268">
        <v>7</v>
      </c>
      <c r="AC49" s="268">
        <v>7</v>
      </c>
      <c r="AZ49" s="268">
        <v>2</v>
      </c>
      <c r="BA49" s="268">
        <f>IF(AZ49=1,G49,0)</f>
        <v>0</v>
      </c>
      <c r="BB49" s="268">
        <f>IF(AZ49=2,G49,0)</f>
        <v>0</v>
      </c>
      <c r="BC49" s="268">
        <f>IF(AZ49=3,G49,0)</f>
        <v>0</v>
      </c>
      <c r="BD49" s="268">
        <f>IF(AZ49=4,G49,0)</f>
        <v>0</v>
      </c>
      <c r="BE49" s="268">
        <f>IF(AZ49=5,G49,0)</f>
        <v>0</v>
      </c>
      <c r="CZ49" s="268">
        <v>1.7000000000000001E-4</v>
      </c>
    </row>
    <row r="50" spans="1:104" x14ac:dyDescent="0.2">
      <c r="A50" s="301"/>
      <c r="B50" s="302"/>
      <c r="C50" s="349" t="s">
        <v>137</v>
      </c>
      <c r="D50" s="350"/>
      <c r="E50" s="303">
        <v>74.2</v>
      </c>
      <c r="F50" s="304"/>
      <c r="G50" s="305"/>
      <c r="M50" s="306" t="s">
        <v>137</v>
      </c>
      <c r="O50" s="294"/>
    </row>
    <row r="51" spans="1:104" x14ac:dyDescent="0.2">
      <c r="A51" s="295">
        <v>17</v>
      </c>
      <c r="B51" s="296" t="s">
        <v>138</v>
      </c>
      <c r="C51" s="297" t="s">
        <v>139</v>
      </c>
      <c r="D51" s="298" t="s">
        <v>140</v>
      </c>
      <c r="E51" s="299">
        <v>6</v>
      </c>
      <c r="F51" s="267"/>
      <c r="G51" s="300">
        <f>E51*F51</f>
        <v>0</v>
      </c>
      <c r="O51" s="294">
        <v>2</v>
      </c>
      <c r="AA51" s="268">
        <v>1</v>
      </c>
      <c r="AB51" s="268">
        <v>7</v>
      </c>
      <c r="AC51" s="268">
        <v>7</v>
      </c>
      <c r="AZ51" s="268">
        <v>2</v>
      </c>
      <c r="BA51" s="268">
        <f>IF(AZ51=1,G51,0)</f>
        <v>0</v>
      </c>
      <c r="BB51" s="268">
        <f>IF(AZ51=2,G51,0)</f>
        <v>0</v>
      </c>
      <c r="BC51" s="268">
        <f>IF(AZ51=3,G51,0)</f>
        <v>0</v>
      </c>
      <c r="BD51" s="268">
        <f>IF(AZ51=4,G51,0)</f>
        <v>0</v>
      </c>
      <c r="BE51" s="268">
        <f>IF(AZ51=5,G51,0)</f>
        <v>0</v>
      </c>
      <c r="CZ51" s="268">
        <v>2.0000000000000002E-5</v>
      </c>
    </row>
    <row r="52" spans="1:104" ht="22.5" x14ac:dyDescent="0.2">
      <c r="A52" s="295">
        <v>18</v>
      </c>
      <c r="B52" s="296" t="s">
        <v>141</v>
      </c>
      <c r="C52" s="297" t="s">
        <v>142</v>
      </c>
      <c r="D52" s="298" t="s">
        <v>78</v>
      </c>
      <c r="E52" s="299">
        <v>6.125</v>
      </c>
      <c r="F52" s="267"/>
      <c r="G52" s="300">
        <f>E52*F52</f>
        <v>0</v>
      </c>
      <c r="O52" s="294">
        <v>2</v>
      </c>
      <c r="AA52" s="268">
        <v>2</v>
      </c>
      <c r="AB52" s="268">
        <v>7</v>
      </c>
      <c r="AC52" s="268">
        <v>7</v>
      </c>
      <c r="AZ52" s="268">
        <v>2</v>
      </c>
      <c r="BA52" s="268">
        <f>IF(AZ52=1,G52,0)</f>
        <v>0</v>
      </c>
      <c r="BB52" s="268">
        <f>IF(AZ52=2,G52,0)</f>
        <v>0</v>
      </c>
      <c r="BC52" s="268">
        <f>IF(AZ52=3,G52,0)</f>
        <v>0</v>
      </c>
      <c r="BD52" s="268">
        <f>IF(AZ52=4,G52,0)</f>
        <v>0</v>
      </c>
      <c r="BE52" s="268">
        <f>IF(AZ52=5,G52,0)</f>
        <v>0</v>
      </c>
      <c r="CZ52" s="268">
        <v>8.4999999999999995E-4</v>
      </c>
    </row>
    <row r="53" spans="1:104" x14ac:dyDescent="0.2">
      <c r="A53" s="301"/>
      <c r="B53" s="302"/>
      <c r="C53" s="349" t="s">
        <v>143</v>
      </c>
      <c r="D53" s="350"/>
      <c r="E53" s="303">
        <v>6.125</v>
      </c>
      <c r="F53" s="304"/>
      <c r="G53" s="305"/>
      <c r="M53" s="306" t="s">
        <v>143</v>
      </c>
      <c r="O53" s="294"/>
    </row>
    <row r="54" spans="1:104" x14ac:dyDescent="0.2">
      <c r="A54" s="295">
        <v>19</v>
      </c>
      <c r="B54" s="296" t="s">
        <v>144</v>
      </c>
      <c r="C54" s="297" t="s">
        <v>145</v>
      </c>
      <c r="D54" s="298" t="s">
        <v>68</v>
      </c>
      <c r="E54" s="299">
        <v>6</v>
      </c>
      <c r="F54" s="267"/>
      <c r="G54" s="300">
        <f>E54*F54</f>
        <v>0</v>
      </c>
      <c r="O54" s="294">
        <v>2</v>
      </c>
      <c r="AA54" s="268">
        <v>12</v>
      </c>
      <c r="AB54" s="268">
        <v>0</v>
      </c>
      <c r="AC54" s="268">
        <v>23</v>
      </c>
      <c r="AZ54" s="268">
        <v>2</v>
      </c>
      <c r="BA54" s="268">
        <f>IF(AZ54=1,G54,0)</f>
        <v>0</v>
      </c>
      <c r="BB54" s="268">
        <f>IF(AZ54=2,G54,0)</f>
        <v>0</v>
      </c>
      <c r="BC54" s="268">
        <f>IF(AZ54=3,G54,0)</f>
        <v>0</v>
      </c>
      <c r="BD54" s="268">
        <f>IF(AZ54=4,G54,0)</f>
        <v>0</v>
      </c>
      <c r="BE54" s="268">
        <f>IF(AZ54=5,G54,0)</f>
        <v>0</v>
      </c>
      <c r="CZ54" s="268">
        <v>0</v>
      </c>
    </row>
    <row r="55" spans="1:104" x14ac:dyDescent="0.2">
      <c r="A55" s="295">
        <v>20</v>
      </c>
      <c r="B55" s="296" t="s">
        <v>146</v>
      </c>
      <c r="C55" s="297" t="s">
        <v>147</v>
      </c>
      <c r="D55" s="298" t="s">
        <v>78</v>
      </c>
      <c r="E55" s="299">
        <v>85.33</v>
      </c>
      <c r="F55" s="267"/>
      <c r="G55" s="300">
        <f>E55*F55</f>
        <v>0</v>
      </c>
      <c r="O55" s="294">
        <v>2</v>
      </c>
      <c r="AA55" s="268">
        <v>12</v>
      </c>
      <c r="AB55" s="268">
        <v>0</v>
      </c>
      <c r="AC55" s="268">
        <v>25</v>
      </c>
      <c r="AZ55" s="268">
        <v>2</v>
      </c>
      <c r="BA55" s="268">
        <f>IF(AZ55=1,G55,0)</f>
        <v>0</v>
      </c>
      <c r="BB55" s="268">
        <f>IF(AZ55=2,G55,0)</f>
        <v>0</v>
      </c>
      <c r="BC55" s="268">
        <f>IF(AZ55=3,G55,0)</f>
        <v>0</v>
      </c>
      <c r="BD55" s="268">
        <f>IF(AZ55=4,G55,0)</f>
        <v>0</v>
      </c>
      <c r="BE55" s="268">
        <f>IF(AZ55=5,G55,0)</f>
        <v>0</v>
      </c>
      <c r="CZ55" s="268">
        <v>0</v>
      </c>
    </row>
    <row r="56" spans="1:104" x14ac:dyDescent="0.2">
      <c r="A56" s="301"/>
      <c r="B56" s="302"/>
      <c r="C56" s="349" t="s">
        <v>148</v>
      </c>
      <c r="D56" s="350"/>
      <c r="E56" s="303">
        <v>85.33</v>
      </c>
      <c r="F56" s="304"/>
      <c r="G56" s="305"/>
      <c r="M56" s="306" t="s">
        <v>148</v>
      </c>
      <c r="O56" s="294"/>
    </row>
    <row r="57" spans="1:104" x14ac:dyDescent="0.2">
      <c r="A57" s="295">
        <v>21</v>
      </c>
      <c r="B57" s="296" t="s">
        <v>149</v>
      </c>
      <c r="C57" s="297" t="s">
        <v>150</v>
      </c>
      <c r="D57" s="298" t="s">
        <v>103</v>
      </c>
      <c r="E57" s="299">
        <v>50</v>
      </c>
      <c r="F57" s="267"/>
      <c r="G57" s="300">
        <f t="shared" ref="G57:G62" si="0">E57*F57</f>
        <v>0</v>
      </c>
      <c r="O57" s="294">
        <v>2</v>
      </c>
      <c r="AA57" s="268">
        <v>12</v>
      </c>
      <c r="AB57" s="268">
        <v>0</v>
      </c>
      <c r="AC57" s="268">
        <v>39</v>
      </c>
      <c r="AZ57" s="268">
        <v>2</v>
      </c>
      <c r="BA57" s="268">
        <f t="shared" ref="BA57:BA62" si="1">IF(AZ57=1,G57,0)</f>
        <v>0</v>
      </c>
      <c r="BB57" s="268">
        <f t="shared" ref="BB57:BB62" si="2">IF(AZ57=2,G57,0)</f>
        <v>0</v>
      </c>
      <c r="BC57" s="268">
        <f t="shared" ref="BC57:BC62" si="3">IF(AZ57=3,G57,0)</f>
        <v>0</v>
      </c>
      <c r="BD57" s="268">
        <f t="shared" ref="BD57:BD62" si="4">IF(AZ57=4,G57,0)</f>
        <v>0</v>
      </c>
      <c r="BE57" s="268">
        <f t="shared" ref="BE57:BE62" si="5">IF(AZ57=5,G57,0)</f>
        <v>0</v>
      </c>
      <c r="CZ57" s="268">
        <v>0</v>
      </c>
    </row>
    <row r="58" spans="1:104" x14ac:dyDescent="0.2">
      <c r="A58" s="295">
        <v>22</v>
      </c>
      <c r="B58" s="296" t="s">
        <v>151</v>
      </c>
      <c r="C58" s="297" t="s">
        <v>152</v>
      </c>
      <c r="D58" s="298" t="s">
        <v>68</v>
      </c>
      <c r="E58" s="299">
        <v>3</v>
      </c>
      <c r="F58" s="267"/>
      <c r="G58" s="300">
        <f t="shared" si="0"/>
        <v>0</v>
      </c>
      <c r="O58" s="294">
        <v>2</v>
      </c>
      <c r="AA58" s="268">
        <v>12</v>
      </c>
      <c r="AB58" s="268">
        <v>0</v>
      </c>
      <c r="AC58" s="268">
        <v>20</v>
      </c>
      <c r="AZ58" s="268">
        <v>2</v>
      </c>
      <c r="BA58" s="268">
        <f t="shared" si="1"/>
        <v>0</v>
      </c>
      <c r="BB58" s="268">
        <f t="shared" si="2"/>
        <v>0</v>
      </c>
      <c r="BC58" s="268">
        <f t="shared" si="3"/>
        <v>0</v>
      </c>
      <c r="BD58" s="268">
        <f t="shared" si="4"/>
        <v>0</v>
      </c>
      <c r="BE58" s="268">
        <f t="shared" si="5"/>
        <v>0</v>
      </c>
      <c r="CZ58" s="268">
        <v>0</v>
      </c>
    </row>
    <row r="59" spans="1:104" x14ac:dyDescent="0.2">
      <c r="A59" s="295">
        <v>23</v>
      </c>
      <c r="B59" s="296" t="s">
        <v>153</v>
      </c>
      <c r="C59" s="297" t="s">
        <v>154</v>
      </c>
      <c r="D59" s="298" t="s">
        <v>68</v>
      </c>
      <c r="E59" s="299">
        <v>3</v>
      </c>
      <c r="F59" s="267"/>
      <c r="G59" s="300">
        <f t="shared" si="0"/>
        <v>0</v>
      </c>
      <c r="O59" s="294">
        <v>2</v>
      </c>
      <c r="AA59" s="268">
        <v>12</v>
      </c>
      <c r="AB59" s="268">
        <v>0</v>
      </c>
      <c r="AC59" s="268">
        <v>21</v>
      </c>
      <c r="AZ59" s="268">
        <v>2</v>
      </c>
      <c r="BA59" s="268">
        <f t="shared" si="1"/>
        <v>0</v>
      </c>
      <c r="BB59" s="268">
        <f t="shared" si="2"/>
        <v>0</v>
      </c>
      <c r="BC59" s="268">
        <f t="shared" si="3"/>
        <v>0</v>
      </c>
      <c r="BD59" s="268">
        <f t="shared" si="4"/>
        <v>0</v>
      </c>
      <c r="BE59" s="268">
        <f t="shared" si="5"/>
        <v>0</v>
      </c>
      <c r="CZ59" s="268">
        <v>0</v>
      </c>
    </row>
    <row r="60" spans="1:104" x14ac:dyDescent="0.2">
      <c r="A60" s="295">
        <v>24</v>
      </c>
      <c r="B60" s="296" t="s">
        <v>155</v>
      </c>
      <c r="C60" s="297" t="s">
        <v>156</v>
      </c>
      <c r="D60" s="298" t="s">
        <v>68</v>
      </c>
      <c r="E60" s="299">
        <v>2</v>
      </c>
      <c r="F60" s="267"/>
      <c r="G60" s="300">
        <f t="shared" si="0"/>
        <v>0</v>
      </c>
      <c r="O60" s="294">
        <v>2</v>
      </c>
      <c r="AA60" s="268">
        <v>12</v>
      </c>
      <c r="AB60" s="268">
        <v>0</v>
      </c>
      <c r="AC60" s="268">
        <v>26</v>
      </c>
      <c r="AZ60" s="268">
        <v>2</v>
      </c>
      <c r="BA60" s="268">
        <f t="shared" si="1"/>
        <v>0</v>
      </c>
      <c r="BB60" s="268">
        <f t="shared" si="2"/>
        <v>0</v>
      </c>
      <c r="BC60" s="268">
        <f t="shared" si="3"/>
        <v>0</v>
      </c>
      <c r="BD60" s="268">
        <f t="shared" si="4"/>
        <v>0</v>
      </c>
      <c r="BE60" s="268">
        <f t="shared" si="5"/>
        <v>0</v>
      </c>
      <c r="CZ60" s="268">
        <v>0</v>
      </c>
    </row>
    <row r="61" spans="1:104" x14ac:dyDescent="0.2">
      <c r="A61" s="295">
        <v>25</v>
      </c>
      <c r="B61" s="296" t="s">
        <v>157</v>
      </c>
      <c r="C61" s="297" t="s">
        <v>158</v>
      </c>
      <c r="D61" s="298" t="s">
        <v>68</v>
      </c>
      <c r="E61" s="299">
        <v>1</v>
      </c>
      <c r="F61" s="267"/>
      <c r="G61" s="300">
        <f t="shared" si="0"/>
        <v>0</v>
      </c>
      <c r="O61" s="294">
        <v>2</v>
      </c>
      <c r="AA61" s="268">
        <v>12</v>
      </c>
      <c r="AB61" s="268">
        <v>0</v>
      </c>
      <c r="AC61" s="268">
        <v>27</v>
      </c>
      <c r="AZ61" s="268">
        <v>2</v>
      </c>
      <c r="BA61" s="268">
        <f t="shared" si="1"/>
        <v>0</v>
      </c>
      <c r="BB61" s="268">
        <f t="shared" si="2"/>
        <v>0</v>
      </c>
      <c r="BC61" s="268">
        <f t="shared" si="3"/>
        <v>0</v>
      </c>
      <c r="BD61" s="268">
        <f t="shared" si="4"/>
        <v>0</v>
      </c>
      <c r="BE61" s="268">
        <f t="shared" si="5"/>
        <v>0</v>
      </c>
      <c r="CZ61" s="268">
        <v>0</v>
      </c>
    </row>
    <row r="62" spans="1:104" x14ac:dyDescent="0.2">
      <c r="A62" s="295">
        <v>26</v>
      </c>
      <c r="B62" s="296" t="s">
        <v>159</v>
      </c>
      <c r="C62" s="297" t="s">
        <v>160</v>
      </c>
      <c r="D62" s="298" t="s">
        <v>78</v>
      </c>
      <c r="E62" s="299">
        <v>5.625</v>
      </c>
      <c r="F62" s="267"/>
      <c r="G62" s="300">
        <f t="shared" si="0"/>
        <v>0</v>
      </c>
      <c r="O62" s="294">
        <v>2</v>
      </c>
      <c r="AA62" s="268">
        <v>12</v>
      </c>
      <c r="AB62" s="268">
        <v>0</v>
      </c>
      <c r="AC62" s="268">
        <v>3</v>
      </c>
      <c r="AZ62" s="268">
        <v>2</v>
      </c>
      <c r="BA62" s="268">
        <f t="shared" si="1"/>
        <v>0</v>
      </c>
      <c r="BB62" s="268">
        <f t="shared" si="2"/>
        <v>0</v>
      </c>
      <c r="BC62" s="268">
        <f t="shared" si="3"/>
        <v>0</v>
      </c>
      <c r="BD62" s="268">
        <f t="shared" si="4"/>
        <v>0</v>
      </c>
      <c r="BE62" s="268">
        <f t="shared" si="5"/>
        <v>0</v>
      </c>
      <c r="CZ62" s="268">
        <v>0</v>
      </c>
    </row>
    <row r="63" spans="1:104" x14ac:dyDescent="0.2">
      <c r="A63" s="301"/>
      <c r="B63" s="302"/>
      <c r="C63" s="349" t="s">
        <v>161</v>
      </c>
      <c r="D63" s="350"/>
      <c r="E63" s="303">
        <v>5.625</v>
      </c>
      <c r="F63" s="304"/>
      <c r="G63" s="305"/>
      <c r="M63" s="306" t="s">
        <v>161</v>
      </c>
      <c r="O63" s="294"/>
    </row>
    <row r="64" spans="1:104" x14ac:dyDescent="0.2">
      <c r="A64" s="295">
        <v>27</v>
      </c>
      <c r="B64" s="296" t="s">
        <v>162</v>
      </c>
      <c r="C64" s="297" t="s">
        <v>163</v>
      </c>
      <c r="D64" s="298" t="s">
        <v>78</v>
      </c>
      <c r="E64" s="299">
        <v>74.25</v>
      </c>
      <c r="F64" s="267"/>
      <c r="G64" s="300">
        <f>E64*F64</f>
        <v>0</v>
      </c>
      <c r="O64" s="294">
        <v>2</v>
      </c>
      <c r="AA64" s="268">
        <v>12</v>
      </c>
      <c r="AB64" s="268">
        <v>0</v>
      </c>
      <c r="AC64" s="268">
        <v>4</v>
      </c>
      <c r="AZ64" s="268">
        <v>2</v>
      </c>
      <c r="BA64" s="268">
        <f>IF(AZ64=1,G64,0)</f>
        <v>0</v>
      </c>
      <c r="BB64" s="268">
        <f>IF(AZ64=2,G64,0)</f>
        <v>0</v>
      </c>
      <c r="BC64" s="268">
        <f>IF(AZ64=3,G64,0)</f>
        <v>0</v>
      </c>
      <c r="BD64" s="268">
        <f>IF(AZ64=4,G64,0)</f>
        <v>0</v>
      </c>
      <c r="BE64" s="268">
        <f>IF(AZ64=5,G64,0)</f>
        <v>0</v>
      </c>
      <c r="CZ64" s="268">
        <v>0</v>
      </c>
    </row>
    <row r="65" spans="1:104" x14ac:dyDescent="0.2">
      <c r="A65" s="301"/>
      <c r="B65" s="302"/>
      <c r="C65" s="349" t="s">
        <v>164</v>
      </c>
      <c r="D65" s="350"/>
      <c r="E65" s="303">
        <v>74.25</v>
      </c>
      <c r="F65" s="304"/>
      <c r="G65" s="305"/>
      <c r="M65" s="306" t="s">
        <v>164</v>
      </c>
      <c r="O65" s="294"/>
    </row>
    <row r="66" spans="1:104" x14ac:dyDescent="0.2">
      <c r="A66" s="295">
        <v>28</v>
      </c>
      <c r="B66" s="296" t="s">
        <v>165</v>
      </c>
      <c r="C66" s="297" t="s">
        <v>166</v>
      </c>
      <c r="D66" s="298" t="s">
        <v>56</v>
      </c>
      <c r="E66" s="267"/>
      <c r="F66" s="267"/>
      <c r="G66" s="300">
        <f>E66*F66</f>
        <v>0</v>
      </c>
      <c r="O66" s="294">
        <v>2</v>
      </c>
      <c r="AA66" s="268">
        <v>7</v>
      </c>
      <c r="AB66" s="268">
        <v>1002</v>
      </c>
      <c r="AC66" s="268">
        <v>5</v>
      </c>
      <c r="AZ66" s="268">
        <v>2</v>
      </c>
      <c r="BA66" s="268">
        <f>IF(AZ66=1,G66,0)</f>
        <v>0</v>
      </c>
      <c r="BB66" s="268">
        <f>IF(AZ66=2,G66,0)</f>
        <v>0</v>
      </c>
      <c r="BC66" s="268">
        <f>IF(AZ66=3,G66,0)</f>
        <v>0</v>
      </c>
      <c r="BD66" s="268">
        <f>IF(AZ66=4,G66,0)</f>
        <v>0</v>
      </c>
      <c r="BE66" s="268">
        <f>IF(AZ66=5,G66,0)</f>
        <v>0</v>
      </c>
      <c r="CZ66" s="268">
        <v>0</v>
      </c>
    </row>
    <row r="67" spans="1:104" x14ac:dyDescent="0.2">
      <c r="A67" s="307"/>
      <c r="B67" s="308" t="s">
        <v>69</v>
      </c>
      <c r="C67" s="309" t="str">
        <f>CONCATENATE(B43," ",C43)</f>
        <v>766 Konstrukce truhlářské</v>
      </c>
      <c r="D67" s="307"/>
      <c r="E67" s="310"/>
      <c r="F67" s="310"/>
      <c r="G67" s="311">
        <f>SUM(G43:G66)</f>
        <v>0</v>
      </c>
      <c r="O67" s="294">
        <v>4</v>
      </c>
      <c r="BA67" s="312">
        <f>SUM(BA43:BA66)</f>
        <v>0</v>
      </c>
      <c r="BB67" s="312">
        <f>SUM(BB43:BB66)</f>
        <v>0</v>
      </c>
      <c r="BC67" s="312">
        <f>SUM(BC43:BC66)</f>
        <v>0</v>
      </c>
      <c r="BD67" s="312">
        <f>SUM(BD43:BD66)</f>
        <v>0</v>
      </c>
      <c r="BE67" s="312">
        <f>SUM(BE43:BE66)</f>
        <v>0</v>
      </c>
    </row>
    <row r="68" spans="1:104" x14ac:dyDescent="0.2">
      <c r="A68" s="287" t="s">
        <v>67</v>
      </c>
      <c r="B68" s="288" t="s">
        <v>167</v>
      </c>
      <c r="C68" s="289" t="s">
        <v>168</v>
      </c>
      <c r="D68" s="290"/>
      <c r="E68" s="291"/>
      <c r="F68" s="291"/>
      <c r="G68" s="292"/>
      <c r="H68" s="293"/>
      <c r="I68" s="293"/>
      <c r="O68" s="294">
        <v>1</v>
      </c>
    </row>
    <row r="69" spans="1:104" x14ac:dyDescent="0.2">
      <c r="A69" s="295">
        <v>29</v>
      </c>
      <c r="B69" s="296" t="s">
        <v>169</v>
      </c>
      <c r="C69" s="297" t="s">
        <v>170</v>
      </c>
      <c r="D69" s="298" t="s">
        <v>78</v>
      </c>
      <c r="E69" s="299">
        <v>74.599999999999994</v>
      </c>
      <c r="F69" s="267"/>
      <c r="G69" s="300">
        <f>E69*F69</f>
        <v>0</v>
      </c>
      <c r="O69" s="294">
        <v>2</v>
      </c>
      <c r="AA69" s="268">
        <v>1</v>
      </c>
      <c r="AB69" s="268">
        <v>7</v>
      </c>
      <c r="AC69" s="268">
        <v>7</v>
      </c>
      <c r="AZ69" s="268">
        <v>2</v>
      </c>
      <c r="BA69" s="268">
        <f>IF(AZ69=1,G69,0)</f>
        <v>0</v>
      </c>
      <c r="BB69" s="268">
        <f>IF(AZ69=2,G69,0)</f>
        <v>0</v>
      </c>
      <c r="BC69" s="268">
        <f>IF(AZ69=3,G69,0)</f>
        <v>0</v>
      </c>
      <c r="BD69" s="268">
        <f>IF(AZ69=4,G69,0)</f>
        <v>0</v>
      </c>
      <c r="BE69" s="268">
        <f>IF(AZ69=5,G69,0)</f>
        <v>0</v>
      </c>
      <c r="CZ69" s="268">
        <v>0</v>
      </c>
    </row>
    <row r="70" spans="1:104" x14ac:dyDescent="0.2">
      <c r="A70" s="295">
        <v>30</v>
      </c>
      <c r="B70" s="296" t="s">
        <v>171</v>
      </c>
      <c r="C70" s="297" t="s">
        <v>172</v>
      </c>
      <c r="D70" s="298" t="s">
        <v>78</v>
      </c>
      <c r="E70" s="299">
        <v>74.599999999999994</v>
      </c>
      <c r="F70" s="267"/>
      <c r="G70" s="300">
        <f>E70*F70</f>
        <v>0</v>
      </c>
      <c r="O70" s="294">
        <v>2</v>
      </c>
      <c r="AA70" s="268">
        <v>1</v>
      </c>
      <c r="AB70" s="268">
        <v>7</v>
      </c>
      <c r="AC70" s="268">
        <v>7</v>
      </c>
      <c r="AZ70" s="268">
        <v>2</v>
      </c>
      <c r="BA70" s="268">
        <f>IF(AZ70=1,G70,0)</f>
        <v>0</v>
      </c>
      <c r="BB70" s="268">
        <f>IF(AZ70=2,G70,0)</f>
        <v>0</v>
      </c>
      <c r="BC70" s="268">
        <f>IF(AZ70=3,G70,0)</f>
        <v>0</v>
      </c>
      <c r="BD70" s="268">
        <f>IF(AZ70=4,G70,0)</f>
        <v>0</v>
      </c>
      <c r="BE70" s="268">
        <f>IF(AZ70=5,G70,0)</f>
        <v>0</v>
      </c>
      <c r="CZ70" s="268">
        <v>0</v>
      </c>
    </row>
    <row r="71" spans="1:104" x14ac:dyDescent="0.2">
      <c r="A71" s="307"/>
      <c r="B71" s="308" t="s">
        <v>69</v>
      </c>
      <c r="C71" s="309" t="str">
        <f>CONCATENATE(B68," ",C68)</f>
        <v>767 Konstrukce zámečnické</v>
      </c>
      <c r="D71" s="307"/>
      <c r="E71" s="310"/>
      <c r="F71" s="310"/>
      <c r="G71" s="311">
        <f>SUM(G68:G70)</f>
        <v>0</v>
      </c>
      <c r="O71" s="294">
        <v>4</v>
      </c>
      <c r="BA71" s="312">
        <f>SUM(BA68:BA70)</f>
        <v>0</v>
      </c>
      <c r="BB71" s="312">
        <f>SUM(BB68:BB70)</f>
        <v>0</v>
      </c>
      <c r="BC71" s="312">
        <f>SUM(BC68:BC70)</f>
        <v>0</v>
      </c>
      <c r="BD71" s="312">
        <f>SUM(BD68:BD70)</f>
        <v>0</v>
      </c>
      <c r="BE71" s="312">
        <f>SUM(BE68:BE70)</f>
        <v>0</v>
      </c>
    </row>
    <row r="72" spans="1:104" x14ac:dyDescent="0.2">
      <c r="A72" s="287" t="s">
        <v>67</v>
      </c>
      <c r="B72" s="288" t="s">
        <v>173</v>
      </c>
      <c r="C72" s="289" t="s">
        <v>174</v>
      </c>
      <c r="D72" s="290"/>
      <c r="E72" s="291"/>
      <c r="F72" s="291"/>
      <c r="G72" s="292"/>
      <c r="H72" s="293"/>
      <c r="I72" s="293"/>
      <c r="O72" s="294">
        <v>1</v>
      </c>
    </row>
    <row r="73" spans="1:104" x14ac:dyDescent="0.2">
      <c r="A73" s="295">
        <v>31</v>
      </c>
      <c r="B73" s="296" t="s">
        <v>175</v>
      </c>
      <c r="C73" s="297" t="s">
        <v>176</v>
      </c>
      <c r="D73" s="298" t="s">
        <v>113</v>
      </c>
      <c r="E73" s="299">
        <v>35.46</v>
      </c>
      <c r="F73" s="267"/>
      <c r="G73" s="300">
        <f>E73*F73</f>
        <v>0</v>
      </c>
      <c r="O73" s="294">
        <v>2</v>
      </c>
      <c r="AA73" s="268">
        <v>1</v>
      </c>
      <c r="AB73" s="268">
        <v>7</v>
      </c>
      <c r="AC73" s="268">
        <v>7</v>
      </c>
      <c r="AZ73" s="268">
        <v>2</v>
      </c>
      <c r="BA73" s="268">
        <f>IF(AZ73=1,G73,0)</f>
        <v>0</v>
      </c>
      <c r="BB73" s="268">
        <f>IF(AZ73=2,G73,0)</f>
        <v>0</v>
      </c>
      <c r="BC73" s="268">
        <f>IF(AZ73=3,G73,0)</f>
        <v>0</v>
      </c>
      <c r="BD73" s="268">
        <f>IF(AZ73=4,G73,0)</f>
        <v>0</v>
      </c>
      <c r="BE73" s="268">
        <f>IF(AZ73=5,G73,0)</f>
        <v>0</v>
      </c>
      <c r="CZ73" s="268">
        <v>0</v>
      </c>
    </row>
    <row r="74" spans="1:104" x14ac:dyDescent="0.2">
      <c r="A74" s="301"/>
      <c r="B74" s="302"/>
      <c r="C74" s="349" t="s">
        <v>177</v>
      </c>
      <c r="D74" s="350"/>
      <c r="E74" s="303">
        <v>35.46</v>
      </c>
      <c r="F74" s="304"/>
      <c r="G74" s="305"/>
      <c r="M74" s="306" t="s">
        <v>177</v>
      </c>
      <c r="O74" s="294"/>
    </row>
    <row r="75" spans="1:104" ht="22.5" x14ac:dyDescent="0.2">
      <c r="A75" s="295">
        <v>32</v>
      </c>
      <c r="B75" s="296" t="s">
        <v>178</v>
      </c>
      <c r="C75" s="297" t="s">
        <v>179</v>
      </c>
      <c r="D75" s="298" t="s">
        <v>78</v>
      </c>
      <c r="E75" s="299">
        <v>74.599999999999994</v>
      </c>
      <c r="F75" s="267"/>
      <c r="G75" s="300">
        <f>E75*F75</f>
        <v>0</v>
      </c>
      <c r="O75" s="294">
        <v>2</v>
      </c>
      <c r="AA75" s="268">
        <v>1</v>
      </c>
      <c r="AB75" s="268">
        <v>7</v>
      </c>
      <c r="AC75" s="268">
        <v>7</v>
      </c>
      <c r="AZ75" s="268">
        <v>2</v>
      </c>
      <c r="BA75" s="268">
        <f>IF(AZ75=1,G75,0)</f>
        <v>0</v>
      </c>
      <c r="BB75" s="268">
        <f>IF(AZ75=2,G75,0)</f>
        <v>0</v>
      </c>
      <c r="BC75" s="268">
        <f>IF(AZ75=3,G75,0)</f>
        <v>0</v>
      </c>
      <c r="BD75" s="268">
        <f>IF(AZ75=4,G75,0)</f>
        <v>0</v>
      </c>
      <c r="BE75" s="268">
        <f>IF(AZ75=5,G75,0)</f>
        <v>0</v>
      </c>
      <c r="CZ75" s="268">
        <v>0</v>
      </c>
    </row>
    <row r="76" spans="1:104" x14ac:dyDescent="0.2">
      <c r="A76" s="301"/>
      <c r="B76" s="302"/>
      <c r="C76" s="349" t="s">
        <v>180</v>
      </c>
      <c r="D76" s="350"/>
      <c r="E76" s="303">
        <v>74.599999999999994</v>
      </c>
      <c r="F76" s="304"/>
      <c r="G76" s="305"/>
      <c r="M76" s="306" t="s">
        <v>180</v>
      </c>
      <c r="O76" s="294"/>
    </row>
    <row r="77" spans="1:104" ht="22.5" x14ac:dyDescent="0.2">
      <c r="A77" s="295">
        <v>33</v>
      </c>
      <c r="B77" s="296" t="s">
        <v>181</v>
      </c>
      <c r="C77" s="297" t="s">
        <v>182</v>
      </c>
      <c r="D77" s="298" t="s">
        <v>78</v>
      </c>
      <c r="E77" s="299">
        <v>74.599999999999994</v>
      </c>
      <c r="F77" s="267"/>
      <c r="G77" s="300">
        <f>E77*F77</f>
        <v>0</v>
      </c>
      <c r="O77" s="294">
        <v>2</v>
      </c>
      <c r="AA77" s="268">
        <v>2</v>
      </c>
      <c r="AB77" s="268">
        <v>7</v>
      </c>
      <c r="AC77" s="268">
        <v>7</v>
      </c>
      <c r="AZ77" s="268">
        <v>2</v>
      </c>
      <c r="BA77" s="268">
        <f>IF(AZ77=1,G77,0)</f>
        <v>0</v>
      </c>
      <c r="BB77" s="268">
        <f>IF(AZ77=2,G77,0)</f>
        <v>0</v>
      </c>
      <c r="BC77" s="268">
        <f>IF(AZ77=3,G77,0)</f>
        <v>0</v>
      </c>
      <c r="BD77" s="268">
        <f>IF(AZ77=4,G77,0)</f>
        <v>0</v>
      </c>
      <c r="BE77" s="268">
        <f>IF(AZ77=5,G77,0)</f>
        <v>0</v>
      </c>
      <c r="CZ77" s="268">
        <v>8.9999999999999998E-4</v>
      </c>
    </row>
    <row r="78" spans="1:104" x14ac:dyDescent="0.2">
      <c r="A78" s="295">
        <v>34</v>
      </c>
      <c r="B78" s="296" t="s">
        <v>183</v>
      </c>
      <c r="C78" s="297" t="s">
        <v>184</v>
      </c>
      <c r="D78" s="298" t="s">
        <v>78</v>
      </c>
      <c r="E78" s="299">
        <v>85.79</v>
      </c>
      <c r="F78" s="267"/>
      <c r="G78" s="300">
        <f>E78*F78</f>
        <v>0</v>
      </c>
      <c r="O78" s="294">
        <v>2</v>
      </c>
      <c r="AA78" s="268">
        <v>12</v>
      </c>
      <c r="AB78" s="268">
        <v>0</v>
      </c>
      <c r="AC78" s="268">
        <v>41</v>
      </c>
      <c r="AZ78" s="268">
        <v>2</v>
      </c>
      <c r="BA78" s="268">
        <f>IF(AZ78=1,G78,0)</f>
        <v>0</v>
      </c>
      <c r="BB78" s="268">
        <f>IF(AZ78=2,G78,0)</f>
        <v>0</v>
      </c>
      <c r="BC78" s="268">
        <f>IF(AZ78=3,G78,0)</f>
        <v>0</v>
      </c>
      <c r="BD78" s="268">
        <f>IF(AZ78=4,G78,0)</f>
        <v>0</v>
      </c>
      <c r="BE78" s="268">
        <f>IF(AZ78=5,G78,0)</f>
        <v>0</v>
      </c>
      <c r="CZ78" s="268">
        <v>0</v>
      </c>
    </row>
    <row r="79" spans="1:104" x14ac:dyDescent="0.2">
      <c r="A79" s="301"/>
      <c r="B79" s="302"/>
      <c r="C79" s="349" t="s">
        <v>185</v>
      </c>
      <c r="D79" s="350"/>
      <c r="E79" s="303">
        <v>85.79</v>
      </c>
      <c r="F79" s="304"/>
      <c r="G79" s="305"/>
      <c r="M79" s="306" t="s">
        <v>185</v>
      </c>
      <c r="O79" s="294"/>
    </row>
    <row r="80" spans="1:104" x14ac:dyDescent="0.2">
      <c r="A80" s="295">
        <v>35</v>
      </c>
      <c r="B80" s="296" t="s">
        <v>186</v>
      </c>
      <c r="C80" s="297" t="s">
        <v>187</v>
      </c>
      <c r="D80" s="298" t="s">
        <v>56</v>
      </c>
      <c r="E80" s="267">
        <v>1</v>
      </c>
      <c r="F80" s="267"/>
      <c r="G80" s="300">
        <f>E80*F80</f>
        <v>0</v>
      </c>
      <c r="O80" s="294">
        <v>2</v>
      </c>
      <c r="AA80" s="268">
        <v>7</v>
      </c>
      <c r="AB80" s="268">
        <v>1002</v>
      </c>
      <c r="AC80" s="268">
        <v>5</v>
      </c>
      <c r="AZ80" s="268">
        <v>2</v>
      </c>
      <c r="BA80" s="268">
        <f>IF(AZ80=1,G80,0)</f>
        <v>0</v>
      </c>
      <c r="BB80" s="268">
        <f>IF(AZ80=2,G80,0)</f>
        <v>0</v>
      </c>
      <c r="BC80" s="268">
        <f>IF(AZ80=3,G80,0)</f>
        <v>0</v>
      </c>
      <c r="BD80" s="268">
        <f>IF(AZ80=4,G80,0)</f>
        <v>0</v>
      </c>
      <c r="BE80" s="268">
        <f>IF(AZ80=5,G80,0)</f>
        <v>0</v>
      </c>
      <c r="CZ80" s="268">
        <v>0</v>
      </c>
    </row>
    <row r="81" spans="1:104" x14ac:dyDescent="0.2">
      <c r="A81" s="307"/>
      <c r="B81" s="308" t="s">
        <v>69</v>
      </c>
      <c r="C81" s="309" t="str">
        <f>CONCATENATE(B72," ",C72)</f>
        <v>776 Podlahy povlakové</v>
      </c>
      <c r="D81" s="307"/>
      <c r="E81" s="310"/>
      <c r="F81" s="310"/>
      <c r="G81" s="311">
        <f>SUM(G72:G80)</f>
        <v>0</v>
      </c>
      <c r="O81" s="294">
        <v>4</v>
      </c>
      <c r="BA81" s="312">
        <f>SUM(BA72:BA80)</f>
        <v>0</v>
      </c>
      <c r="BB81" s="312">
        <f>SUM(BB72:BB80)</f>
        <v>0</v>
      </c>
      <c r="BC81" s="312">
        <f>SUM(BC72:BC80)</f>
        <v>0</v>
      </c>
      <c r="BD81" s="312">
        <f>SUM(BD72:BD80)</f>
        <v>0</v>
      </c>
      <c r="BE81" s="312">
        <f>SUM(BE72:BE80)</f>
        <v>0</v>
      </c>
    </row>
    <row r="82" spans="1:104" x14ac:dyDescent="0.2">
      <c r="A82" s="287" t="s">
        <v>67</v>
      </c>
      <c r="B82" s="288" t="s">
        <v>188</v>
      </c>
      <c r="C82" s="289" t="s">
        <v>189</v>
      </c>
      <c r="D82" s="290"/>
      <c r="E82" s="291"/>
      <c r="F82" s="291"/>
      <c r="G82" s="292"/>
      <c r="H82" s="293"/>
      <c r="I82" s="293"/>
      <c r="O82" s="294">
        <v>1</v>
      </c>
    </row>
    <row r="83" spans="1:104" x14ac:dyDescent="0.2">
      <c r="A83" s="295">
        <v>36</v>
      </c>
      <c r="B83" s="296" t="s">
        <v>190</v>
      </c>
      <c r="C83" s="297" t="s">
        <v>191</v>
      </c>
      <c r="D83" s="298" t="s">
        <v>78</v>
      </c>
      <c r="E83" s="299">
        <v>74.599999999999994</v>
      </c>
      <c r="F83" s="267"/>
      <c r="G83" s="300">
        <f>E83*F83</f>
        <v>0</v>
      </c>
      <c r="O83" s="294">
        <v>2</v>
      </c>
      <c r="AA83" s="268">
        <v>1</v>
      </c>
      <c r="AB83" s="268">
        <v>7</v>
      </c>
      <c r="AC83" s="268">
        <v>7</v>
      </c>
      <c r="AZ83" s="268">
        <v>2</v>
      </c>
      <c r="BA83" s="268">
        <f>IF(AZ83=1,G83,0)</f>
        <v>0</v>
      </c>
      <c r="BB83" s="268">
        <f>IF(AZ83=2,G83,0)</f>
        <v>0</v>
      </c>
      <c r="BC83" s="268">
        <f>IF(AZ83=3,G83,0)</f>
        <v>0</v>
      </c>
      <c r="BD83" s="268">
        <f>IF(AZ83=4,G83,0)</f>
        <v>0</v>
      </c>
      <c r="BE83" s="268">
        <f>IF(AZ83=5,G83,0)</f>
        <v>0</v>
      </c>
      <c r="CZ83" s="268">
        <v>5.0000000000000002E-5</v>
      </c>
    </row>
    <row r="84" spans="1:104" x14ac:dyDescent="0.2">
      <c r="A84" s="295">
        <v>37</v>
      </c>
      <c r="B84" s="296" t="s">
        <v>192</v>
      </c>
      <c r="C84" s="297" t="s">
        <v>193</v>
      </c>
      <c r="D84" s="298" t="s">
        <v>78</v>
      </c>
      <c r="E84" s="299">
        <v>74.599999999999994</v>
      </c>
      <c r="F84" s="267"/>
      <c r="G84" s="300">
        <f>E84*F84</f>
        <v>0</v>
      </c>
      <c r="O84" s="294">
        <v>2</v>
      </c>
      <c r="AA84" s="268">
        <v>1</v>
      </c>
      <c r="AB84" s="268">
        <v>7</v>
      </c>
      <c r="AC84" s="268">
        <v>7</v>
      </c>
      <c r="AZ84" s="268">
        <v>2</v>
      </c>
      <c r="BA84" s="268">
        <f>IF(AZ84=1,G84,0)</f>
        <v>0</v>
      </c>
      <c r="BB84" s="268">
        <f>IF(AZ84=2,G84,0)</f>
        <v>0</v>
      </c>
      <c r="BC84" s="268">
        <f>IF(AZ84=3,G84,0)</f>
        <v>0</v>
      </c>
      <c r="BD84" s="268">
        <f>IF(AZ84=4,G84,0)</f>
        <v>0</v>
      </c>
      <c r="BE84" s="268">
        <f>IF(AZ84=5,G84,0)</f>
        <v>0</v>
      </c>
      <c r="CZ84" s="268">
        <v>2.2000000000000001E-3</v>
      </c>
    </row>
    <row r="85" spans="1:104" x14ac:dyDescent="0.2">
      <c r="A85" s="295">
        <v>38</v>
      </c>
      <c r="B85" s="296" t="s">
        <v>194</v>
      </c>
      <c r="C85" s="297" t="s">
        <v>195</v>
      </c>
      <c r="D85" s="298" t="s">
        <v>56</v>
      </c>
      <c r="E85" s="267">
        <v>1</v>
      </c>
      <c r="F85" s="267"/>
      <c r="G85" s="300">
        <f>E85*F85</f>
        <v>0</v>
      </c>
      <c r="O85" s="294">
        <v>2</v>
      </c>
      <c r="AA85" s="268">
        <v>7</v>
      </c>
      <c r="AB85" s="268">
        <v>1002</v>
      </c>
      <c r="AC85" s="268">
        <v>5</v>
      </c>
      <c r="AZ85" s="268">
        <v>2</v>
      </c>
      <c r="BA85" s="268">
        <f>IF(AZ85=1,G85,0)</f>
        <v>0</v>
      </c>
      <c r="BB85" s="268">
        <f>IF(AZ85=2,G85,0)</f>
        <v>0</v>
      </c>
      <c r="BC85" s="268">
        <f>IF(AZ85=3,G85,0)</f>
        <v>0</v>
      </c>
      <c r="BD85" s="268">
        <f>IF(AZ85=4,G85,0)</f>
        <v>0</v>
      </c>
      <c r="BE85" s="268">
        <f>IF(AZ85=5,G85,0)</f>
        <v>0</v>
      </c>
      <c r="CZ85" s="268">
        <v>0</v>
      </c>
    </row>
    <row r="86" spans="1:104" x14ac:dyDescent="0.2">
      <c r="A86" s="307"/>
      <c r="B86" s="308" t="s">
        <v>69</v>
      </c>
      <c r="C86" s="309" t="str">
        <f>CONCATENATE(B82," ",C82)</f>
        <v>777 Podlahy ze syntetických hmot</v>
      </c>
      <c r="D86" s="307"/>
      <c r="E86" s="310"/>
      <c r="F86" s="310"/>
      <c r="G86" s="311">
        <f>SUM(G82:G85)</f>
        <v>0</v>
      </c>
      <c r="O86" s="294">
        <v>4</v>
      </c>
      <c r="BA86" s="312">
        <f>SUM(BA82:BA85)</f>
        <v>0</v>
      </c>
      <c r="BB86" s="312">
        <f>SUM(BB82:BB85)</f>
        <v>0</v>
      </c>
      <c r="BC86" s="312">
        <f>SUM(BC82:BC85)</f>
        <v>0</v>
      </c>
      <c r="BD86" s="312">
        <f>SUM(BD82:BD85)</f>
        <v>0</v>
      </c>
      <c r="BE86" s="312">
        <f>SUM(BE82:BE85)</f>
        <v>0</v>
      </c>
    </row>
    <row r="87" spans="1:104" x14ac:dyDescent="0.2">
      <c r="A87" s="287" t="s">
        <v>67</v>
      </c>
      <c r="B87" s="288" t="s">
        <v>196</v>
      </c>
      <c r="C87" s="289" t="s">
        <v>197</v>
      </c>
      <c r="D87" s="290"/>
      <c r="E87" s="291"/>
      <c r="F87" s="291"/>
      <c r="G87" s="292"/>
      <c r="H87" s="293"/>
      <c r="I87" s="293"/>
      <c r="O87" s="294">
        <v>1</v>
      </c>
    </row>
    <row r="88" spans="1:104" ht="22.5" x14ac:dyDescent="0.2">
      <c r="A88" s="295">
        <v>39</v>
      </c>
      <c r="B88" s="296" t="s">
        <v>198</v>
      </c>
      <c r="C88" s="297" t="s">
        <v>199</v>
      </c>
      <c r="D88" s="298" t="s">
        <v>78</v>
      </c>
      <c r="E88" s="299">
        <v>50.4</v>
      </c>
      <c r="F88" s="267"/>
      <c r="G88" s="300">
        <f>E88*F88</f>
        <v>0</v>
      </c>
      <c r="O88" s="294">
        <v>2</v>
      </c>
      <c r="AA88" s="268">
        <v>2</v>
      </c>
      <c r="AB88" s="268">
        <v>7</v>
      </c>
      <c r="AC88" s="268">
        <v>7</v>
      </c>
      <c r="AZ88" s="268">
        <v>2</v>
      </c>
      <c r="BA88" s="268">
        <f>IF(AZ88=1,G88,0)</f>
        <v>0</v>
      </c>
      <c r="BB88" s="268">
        <f>IF(AZ88=2,G88,0)</f>
        <v>0</v>
      </c>
      <c r="BC88" s="268">
        <f>IF(AZ88=3,G88,0)</f>
        <v>0</v>
      </c>
      <c r="BD88" s="268">
        <f>IF(AZ88=4,G88,0)</f>
        <v>0</v>
      </c>
      <c r="BE88" s="268">
        <f>IF(AZ88=5,G88,0)</f>
        <v>0</v>
      </c>
      <c r="CZ88" s="268">
        <v>6.0999999999999997E-4</v>
      </c>
    </row>
    <row r="89" spans="1:104" x14ac:dyDescent="0.2">
      <c r="A89" s="301"/>
      <c r="B89" s="302"/>
      <c r="C89" s="349" t="s">
        <v>200</v>
      </c>
      <c r="D89" s="350"/>
      <c r="E89" s="303">
        <v>30</v>
      </c>
      <c r="F89" s="304"/>
      <c r="G89" s="305"/>
      <c r="M89" s="306" t="s">
        <v>200</v>
      </c>
      <c r="O89" s="294"/>
    </row>
    <row r="90" spans="1:104" x14ac:dyDescent="0.2">
      <c r="A90" s="301"/>
      <c r="B90" s="302"/>
      <c r="C90" s="349" t="s">
        <v>201</v>
      </c>
      <c r="D90" s="350"/>
      <c r="E90" s="303">
        <v>14.4</v>
      </c>
      <c r="F90" s="304"/>
      <c r="G90" s="305"/>
      <c r="M90" s="306" t="s">
        <v>201</v>
      </c>
      <c r="O90" s="294"/>
    </row>
    <row r="91" spans="1:104" x14ac:dyDescent="0.2">
      <c r="A91" s="301"/>
      <c r="B91" s="302"/>
      <c r="C91" s="349" t="s">
        <v>202</v>
      </c>
      <c r="D91" s="350"/>
      <c r="E91" s="303">
        <v>6</v>
      </c>
      <c r="F91" s="304"/>
      <c r="G91" s="305"/>
      <c r="M91" s="306" t="s">
        <v>202</v>
      </c>
      <c r="O91" s="294"/>
    </row>
    <row r="92" spans="1:104" x14ac:dyDescent="0.2">
      <c r="A92" s="307"/>
      <c r="B92" s="308" t="s">
        <v>69</v>
      </c>
      <c r="C92" s="309" t="str">
        <f>CONCATENATE(B87," ",C87)</f>
        <v>783 Nátěry</v>
      </c>
      <c r="D92" s="307"/>
      <c r="E92" s="310"/>
      <c r="F92" s="310"/>
      <c r="G92" s="311">
        <f>SUM(G87:G91)</f>
        <v>0</v>
      </c>
      <c r="O92" s="294">
        <v>4</v>
      </c>
      <c r="BA92" s="312">
        <f>SUM(BA87:BA91)</f>
        <v>0</v>
      </c>
      <c r="BB92" s="312">
        <f>SUM(BB87:BB91)</f>
        <v>0</v>
      </c>
      <c r="BC92" s="312">
        <f>SUM(BC87:BC91)</f>
        <v>0</v>
      </c>
      <c r="BD92" s="312">
        <f>SUM(BD87:BD91)</f>
        <v>0</v>
      </c>
      <c r="BE92" s="312">
        <f>SUM(BE87:BE91)</f>
        <v>0</v>
      </c>
    </row>
    <row r="93" spans="1:104" x14ac:dyDescent="0.2">
      <c r="A93" s="287" t="s">
        <v>67</v>
      </c>
      <c r="B93" s="288" t="s">
        <v>203</v>
      </c>
      <c r="C93" s="289" t="s">
        <v>204</v>
      </c>
      <c r="D93" s="290"/>
      <c r="E93" s="291"/>
      <c r="F93" s="291"/>
      <c r="G93" s="292"/>
      <c r="H93" s="293"/>
      <c r="I93" s="293"/>
      <c r="O93" s="294">
        <v>1</v>
      </c>
    </row>
    <row r="94" spans="1:104" x14ac:dyDescent="0.2">
      <c r="A94" s="295">
        <v>40</v>
      </c>
      <c r="B94" s="296" t="s">
        <v>205</v>
      </c>
      <c r="C94" s="297" t="s">
        <v>206</v>
      </c>
      <c r="D94" s="298" t="s">
        <v>78</v>
      </c>
      <c r="E94" s="299">
        <v>155</v>
      </c>
      <c r="F94" s="267"/>
      <c r="G94" s="300">
        <f>E94*F94</f>
        <v>0</v>
      </c>
      <c r="O94" s="294">
        <v>2</v>
      </c>
      <c r="AA94" s="268">
        <v>2</v>
      </c>
      <c r="AB94" s="268">
        <v>7</v>
      </c>
      <c r="AC94" s="268">
        <v>7</v>
      </c>
      <c r="AZ94" s="268">
        <v>2</v>
      </c>
      <c r="BA94" s="268">
        <f>IF(AZ94=1,G94,0)</f>
        <v>0</v>
      </c>
      <c r="BB94" s="268">
        <f>IF(AZ94=2,G94,0)</f>
        <v>0</v>
      </c>
      <c r="BC94" s="268">
        <f>IF(AZ94=3,G94,0)</f>
        <v>0</v>
      </c>
      <c r="BD94" s="268">
        <f>IF(AZ94=4,G94,0)</f>
        <v>0</v>
      </c>
      <c r="BE94" s="268">
        <f>IF(AZ94=5,G94,0)</f>
        <v>0</v>
      </c>
      <c r="CZ94" s="268">
        <v>3.5E-4</v>
      </c>
    </row>
    <row r="95" spans="1:104" ht="22.5" x14ac:dyDescent="0.2">
      <c r="A95" s="295">
        <v>41</v>
      </c>
      <c r="B95" s="296" t="s">
        <v>207</v>
      </c>
      <c r="C95" s="297" t="s">
        <v>208</v>
      </c>
      <c r="D95" s="298" t="s">
        <v>78</v>
      </c>
      <c r="E95" s="299">
        <v>29.16</v>
      </c>
      <c r="F95" s="267"/>
      <c r="G95" s="300">
        <f>E95*F95</f>
        <v>0</v>
      </c>
      <c r="O95" s="294">
        <v>2</v>
      </c>
      <c r="AA95" s="268">
        <v>2</v>
      </c>
      <c r="AB95" s="268">
        <v>7</v>
      </c>
      <c r="AC95" s="268">
        <v>7</v>
      </c>
      <c r="AZ95" s="268">
        <v>2</v>
      </c>
      <c r="BA95" s="268">
        <f>IF(AZ95=1,G95,0)</f>
        <v>0</v>
      </c>
      <c r="BB95" s="268">
        <f>IF(AZ95=2,G95,0)</f>
        <v>0</v>
      </c>
      <c r="BC95" s="268">
        <f>IF(AZ95=3,G95,0)</f>
        <v>0</v>
      </c>
      <c r="BD95" s="268">
        <f>IF(AZ95=4,G95,0)</f>
        <v>0</v>
      </c>
      <c r="BE95" s="268">
        <f>IF(AZ95=5,G95,0)</f>
        <v>0</v>
      </c>
      <c r="CZ95" s="268">
        <v>2.5999999999999998E-4</v>
      </c>
    </row>
    <row r="96" spans="1:104" x14ac:dyDescent="0.2">
      <c r="A96" s="301"/>
      <c r="B96" s="302"/>
      <c r="C96" s="349" t="s">
        <v>209</v>
      </c>
      <c r="D96" s="350"/>
      <c r="E96" s="303">
        <v>29.16</v>
      </c>
      <c r="F96" s="304"/>
      <c r="G96" s="305"/>
      <c r="M96" s="306" t="s">
        <v>209</v>
      </c>
      <c r="O96" s="294"/>
    </row>
    <row r="97" spans="1:104" x14ac:dyDescent="0.2">
      <c r="A97" s="307"/>
      <c r="B97" s="308" t="s">
        <v>69</v>
      </c>
      <c r="C97" s="309" t="str">
        <f>CONCATENATE(B93," ",C93)</f>
        <v>784 Malby</v>
      </c>
      <c r="D97" s="307"/>
      <c r="E97" s="310"/>
      <c r="F97" s="310"/>
      <c r="G97" s="311">
        <f>SUM(G93:G96)</f>
        <v>0</v>
      </c>
      <c r="O97" s="294">
        <v>4</v>
      </c>
      <c r="BA97" s="312">
        <f>SUM(BA93:BA96)</f>
        <v>0</v>
      </c>
      <c r="BB97" s="312">
        <f>SUM(BB93:BB96)</f>
        <v>0</v>
      </c>
      <c r="BC97" s="312">
        <f>SUM(BC93:BC96)</f>
        <v>0</v>
      </c>
      <c r="BD97" s="312">
        <f>SUM(BD93:BD96)</f>
        <v>0</v>
      </c>
      <c r="BE97" s="312">
        <f>SUM(BE93:BE96)</f>
        <v>0</v>
      </c>
    </row>
    <row r="98" spans="1:104" x14ac:dyDescent="0.2">
      <c r="A98" s="287" t="s">
        <v>67</v>
      </c>
      <c r="B98" s="288" t="s">
        <v>210</v>
      </c>
      <c r="C98" s="289" t="s">
        <v>211</v>
      </c>
      <c r="D98" s="290"/>
      <c r="E98" s="291"/>
      <c r="F98" s="291"/>
      <c r="G98" s="292"/>
      <c r="H98" s="293"/>
      <c r="I98" s="293"/>
      <c r="O98" s="294">
        <v>1</v>
      </c>
    </row>
    <row r="99" spans="1:104" x14ac:dyDescent="0.2">
      <c r="A99" s="295">
        <v>42</v>
      </c>
      <c r="B99" s="296" t="s">
        <v>210</v>
      </c>
      <c r="C99" s="297" t="s">
        <v>407</v>
      </c>
      <c r="D99" s="298" t="s">
        <v>249</v>
      </c>
      <c r="E99" s="299">
        <v>1</v>
      </c>
      <c r="F99" s="300">
        <f>'05 ELEKTRO rekapitulace'!D15</f>
        <v>0</v>
      </c>
      <c r="G99" s="300">
        <f>'05 ELEKTRO rekapitulace'!E15</f>
        <v>0</v>
      </c>
      <c r="O99" s="294">
        <v>2</v>
      </c>
      <c r="AA99" s="268">
        <v>12</v>
      </c>
      <c r="AB99" s="268">
        <v>0</v>
      </c>
      <c r="AC99" s="268">
        <v>55</v>
      </c>
      <c r="AZ99" s="268">
        <v>4</v>
      </c>
      <c r="BA99" s="268">
        <f t="shared" ref="BA99" si="6">IF(AZ99=1,G99,0)</f>
        <v>0</v>
      </c>
      <c r="BB99" s="268">
        <f t="shared" ref="BB99" si="7">IF(AZ99=2,G99,0)</f>
        <v>0</v>
      </c>
      <c r="BC99" s="268">
        <f t="shared" ref="BC99" si="8">IF(AZ99=3,G99,0)</f>
        <v>0</v>
      </c>
      <c r="BD99" s="268">
        <f t="shared" ref="BD99" si="9">IF(AZ99=4,G99,0)</f>
        <v>0</v>
      </c>
      <c r="BE99" s="268">
        <f t="shared" ref="BE99" si="10">IF(AZ99=5,G99,0)</f>
        <v>0</v>
      </c>
      <c r="CZ99" s="268">
        <v>0</v>
      </c>
    </row>
    <row r="100" spans="1:104" x14ac:dyDescent="0.2">
      <c r="A100" s="307"/>
      <c r="B100" s="308" t="s">
        <v>69</v>
      </c>
      <c r="C100" s="309" t="str">
        <f>CONCATENATE(B98," ",C98)</f>
        <v>M21 Elektromontáže</v>
      </c>
      <c r="D100" s="307"/>
      <c r="E100" s="310"/>
      <c r="F100" s="310"/>
      <c r="G100" s="311">
        <f>SUM(G98:G99)</f>
        <v>0</v>
      </c>
      <c r="O100" s="294">
        <v>4</v>
      </c>
      <c r="BA100" s="312">
        <f>SUM(BA98:BA99)</f>
        <v>0</v>
      </c>
      <c r="BB100" s="312">
        <f>SUM(BB98:BB99)</f>
        <v>0</v>
      </c>
      <c r="BC100" s="312">
        <f>SUM(BC98:BC99)</f>
        <v>0</v>
      </c>
      <c r="BD100" s="312">
        <f>SUM(BD98:BD99)</f>
        <v>0</v>
      </c>
      <c r="BE100" s="312">
        <f>SUM(BE98:BE99)</f>
        <v>0</v>
      </c>
    </row>
    <row r="101" spans="1:104" x14ac:dyDescent="0.2">
      <c r="A101" s="287" t="s">
        <v>67</v>
      </c>
      <c r="B101" s="288" t="s">
        <v>262</v>
      </c>
      <c r="C101" s="289" t="s">
        <v>263</v>
      </c>
      <c r="D101" s="290"/>
      <c r="E101" s="291"/>
      <c r="F101" s="291"/>
      <c r="G101" s="292"/>
      <c r="H101" s="293"/>
      <c r="I101" s="293"/>
      <c r="O101" s="294">
        <v>1</v>
      </c>
    </row>
    <row r="102" spans="1:104" x14ac:dyDescent="0.2">
      <c r="A102" s="295">
        <v>43</v>
      </c>
      <c r="B102" s="296" t="s">
        <v>262</v>
      </c>
      <c r="C102" s="297" t="s">
        <v>478</v>
      </c>
      <c r="D102" s="298" t="s">
        <v>479</v>
      </c>
      <c r="E102" s="299">
        <v>1</v>
      </c>
      <c r="F102" s="299"/>
      <c r="G102" s="300">
        <f>'07 SLP rekapitulace'!E15</f>
        <v>0</v>
      </c>
      <c r="O102" s="294">
        <v>2</v>
      </c>
      <c r="AA102" s="268">
        <v>12</v>
      </c>
      <c r="AB102" s="268">
        <v>0</v>
      </c>
      <c r="AC102" s="268">
        <v>111</v>
      </c>
      <c r="AZ102" s="268">
        <v>4</v>
      </c>
      <c r="BA102" s="268">
        <f t="shared" ref="BA102" si="11">IF(AZ102=1,G102,0)</f>
        <v>0</v>
      </c>
      <c r="BB102" s="268">
        <f t="shared" ref="BB102" si="12">IF(AZ102=2,G102,0)</f>
        <v>0</v>
      </c>
      <c r="BC102" s="268">
        <f t="shared" ref="BC102" si="13">IF(AZ102=3,G102,0)</f>
        <v>0</v>
      </c>
      <c r="BD102" s="268">
        <f t="shared" ref="BD102" si="14">IF(AZ102=4,G102,0)</f>
        <v>0</v>
      </c>
      <c r="BE102" s="268">
        <f t="shared" ref="BE102" si="15">IF(AZ102=5,G102,0)</f>
        <v>0</v>
      </c>
      <c r="CZ102" s="268">
        <v>0</v>
      </c>
    </row>
    <row r="103" spans="1:104" x14ac:dyDescent="0.2">
      <c r="A103" s="307"/>
      <c r="B103" s="308" t="s">
        <v>69</v>
      </c>
      <c r="C103" s="309" t="str">
        <f>CONCATENATE(B101," ",C101)</f>
        <v>M22 Montáž sdělovací a zabezp. techniky</v>
      </c>
      <c r="D103" s="307"/>
      <c r="E103" s="310"/>
      <c r="F103" s="310"/>
      <c r="G103" s="311">
        <f>SUM(G101:G102)</f>
        <v>0</v>
      </c>
      <c r="O103" s="294">
        <v>4</v>
      </c>
      <c r="BA103" s="312">
        <f>SUM(BA101:BA102)</f>
        <v>0</v>
      </c>
      <c r="BB103" s="312">
        <f>SUM(BB101:BB102)</f>
        <v>0</v>
      </c>
      <c r="BC103" s="312">
        <f>SUM(BC101:BC102)</f>
        <v>0</v>
      </c>
      <c r="BD103" s="312">
        <f>SUM(BD101:BD102)</f>
        <v>0</v>
      </c>
      <c r="BE103" s="312">
        <f>SUM(BE101:BE102)</f>
        <v>0</v>
      </c>
    </row>
    <row r="104" spans="1:104" x14ac:dyDescent="0.2">
      <c r="A104" s="287" t="s">
        <v>67</v>
      </c>
      <c r="B104" s="288" t="s">
        <v>270</v>
      </c>
      <c r="C104" s="289" t="s">
        <v>271</v>
      </c>
      <c r="D104" s="290"/>
      <c r="E104" s="291"/>
      <c r="F104" s="291"/>
      <c r="G104" s="292"/>
      <c r="H104" s="293"/>
      <c r="I104" s="293"/>
      <c r="O104" s="294">
        <v>1</v>
      </c>
    </row>
    <row r="105" spans="1:104" x14ac:dyDescent="0.2">
      <c r="A105" s="295">
        <v>44</v>
      </c>
      <c r="B105" s="296" t="s">
        <v>272</v>
      </c>
      <c r="C105" s="297" t="s">
        <v>273</v>
      </c>
      <c r="D105" s="298" t="s">
        <v>126</v>
      </c>
      <c r="E105" s="299">
        <v>4.7112893099999997</v>
      </c>
      <c r="F105" s="267"/>
      <c r="G105" s="300">
        <f t="shared" ref="G105:G111" si="16">E105*F105</f>
        <v>0</v>
      </c>
      <c r="O105" s="294">
        <v>2</v>
      </c>
      <c r="AA105" s="268">
        <v>8</v>
      </c>
      <c r="AB105" s="268">
        <v>0</v>
      </c>
      <c r="AC105" s="268">
        <v>3</v>
      </c>
      <c r="AZ105" s="268">
        <v>1</v>
      </c>
      <c r="BA105" s="268">
        <f t="shared" ref="BA105:BA111" si="17">IF(AZ105=1,G105,0)</f>
        <v>0</v>
      </c>
      <c r="BB105" s="268">
        <f t="shared" ref="BB105:BB111" si="18">IF(AZ105=2,G105,0)</f>
        <v>0</v>
      </c>
      <c r="BC105" s="268">
        <f t="shared" ref="BC105:BC111" si="19">IF(AZ105=3,G105,0)</f>
        <v>0</v>
      </c>
      <c r="BD105" s="268">
        <f t="shared" ref="BD105:BD111" si="20">IF(AZ105=4,G105,0)</f>
        <v>0</v>
      </c>
      <c r="BE105" s="268">
        <f t="shared" ref="BE105:BE111" si="21">IF(AZ105=5,G105,0)</f>
        <v>0</v>
      </c>
      <c r="CZ105" s="268">
        <v>0</v>
      </c>
    </row>
    <row r="106" spans="1:104" x14ac:dyDescent="0.2">
      <c r="A106" s="295">
        <v>45</v>
      </c>
      <c r="B106" s="296" t="s">
        <v>274</v>
      </c>
      <c r="C106" s="297" t="s">
        <v>275</v>
      </c>
      <c r="D106" s="298" t="s">
        <v>126</v>
      </c>
      <c r="E106" s="299">
        <v>4.7112893099999997</v>
      </c>
      <c r="F106" s="267"/>
      <c r="G106" s="300">
        <f t="shared" si="16"/>
        <v>0</v>
      </c>
      <c r="O106" s="294">
        <v>2</v>
      </c>
      <c r="AA106" s="268">
        <v>8</v>
      </c>
      <c r="AB106" s="268">
        <v>0</v>
      </c>
      <c r="AC106" s="268">
        <v>3</v>
      </c>
      <c r="AZ106" s="268">
        <v>1</v>
      </c>
      <c r="BA106" s="268">
        <f t="shared" si="17"/>
        <v>0</v>
      </c>
      <c r="BB106" s="268">
        <f t="shared" si="18"/>
        <v>0</v>
      </c>
      <c r="BC106" s="268">
        <f t="shared" si="19"/>
        <v>0</v>
      </c>
      <c r="BD106" s="268">
        <f t="shared" si="20"/>
        <v>0</v>
      </c>
      <c r="BE106" s="268">
        <f t="shared" si="21"/>
        <v>0</v>
      </c>
      <c r="CZ106" s="268">
        <v>0</v>
      </c>
    </row>
    <row r="107" spans="1:104" x14ac:dyDescent="0.2">
      <c r="A107" s="295">
        <v>46</v>
      </c>
      <c r="B107" s="296" t="s">
        <v>276</v>
      </c>
      <c r="C107" s="297" t="s">
        <v>277</v>
      </c>
      <c r="D107" s="298" t="s">
        <v>126</v>
      </c>
      <c r="E107" s="299">
        <v>65.95805034</v>
      </c>
      <c r="F107" s="267"/>
      <c r="G107" s="300">
        <f t="shared" si="16"/>
        <v>0</v>
      </c>
      <c r="O107" s="294">
        <v>2</v>
      </c>
      <c r="AA107" s="268">
        <v>8</v>
      </c>
      <c r="AB107" s="268">
        <v>0</v>
      </c>
      <c r="AC107" s="268">
        <v>3</v>
      </c>
      <c r="AZ107" s="268">
        <v>1</v>
      </c>
      <c r="BA107" s="268">
        <f t="shared" si="17"/>
        <v>0</v>
      </c>
      <c r="BB107" s="268">
        <f t="shared" si="18"/>
        <v>0</v>
      </c>
      <c r="BC107" s="268">
        <f t="shared" si="19"/>
        <v>0</v>
      </c>
      <c r="BD107" s="268">
        <f t="shared" si="20"/>
        <v>0</v>
      </c>
      <c r="BE107" s="268">
        <f t="shared" si="21"/>
        <v>0</v>
      </c>
      <c r="CZ107" s="268">
        <v>0</v>
      </c>
    </row>
    <row r="108" spans="1:104" x14ac:dyDescent="0.2">
      <c r="A108" s="295">
        <v>47</v>
      </c>
      <c r="B108" s="296" t="s">
        <v>278</v>
      </c>
      <c r="C108" s="297" t="s">
        <v>279</v>
      </c>
      <c r="D108" s="298" t="s">
        <v>126</v>
      </c>
      <c r="E108" s="299">
        <v>4.7112893099999997</v>
      </c>
      <c r="F108" s="267"/>
      <c r="G108" s="300">
        <f t="shared" si="16"/>
        <v>0</v>
      </c>
      <c r="O108" s="294">
        <v>2</v>
      </c>
      <c r="AA108" s="268">
        <v>8</v>
      </c>
      <c r="AB108" s="268">
        <v>0</v>
      </c>
      <c r="AC108" s="268">
        <v>3</v>
      </c>
      <c r="AZ108" s="268">
        <v>1</v>
      </c>
      <c r="BA108" s="268">
        <f t="shared" si="17"/>
        <v>0</v>
      </c>
      <c r="BB108" s="268">
        <f t="shared" si="18"/>
        <v>0</v>
      </c>
      <c r="BC108" s="268">
        <f t="shared" si="19"/>
        <v>0</v>
      </c>
      <c r="BD108" s="268">
        <f t="shared" si="20"/>
        <v>0</v>
      </c>
      <c r="BE108" s="268">
        <f t="shared" si="21"/>
        <v>0</v>
      </c>
      <c r="CZ108" s="268">
        <v>0</v>
      </c>
    </row>
    <row r="109" spans="1:104" x14ac:dyDescent="0.2">
      <c r="A109" s="295">
        <v>48</v>
      </c>
      <c r="B109" s="296" t="s">
        <v>280</v>
      </c>
      <c r="C109" s="297" t="s">
        <v>281</v>
      </c>
      <c r="D109" s="298" t="s">
        <v>126</v>
      </c>
      <c r="E109" s="299">
        <v>18.845157239999999</v>
      </c>
      <c r="F109" s="267"/>
      <c r="G109" s="300">
        <f t="shared" si="16"/>
        <v>0</v>
      </c>
      <c r="O109" s="294">
        <v>2</v>
      </c>
      <c r="AA109" s="268">
        <v>8</v>
      </c>
      <c r="AB109" s="268">
        <v>0</v>
      </c>
      <c r="AC109" s="268">
        <v>3</v>
      </c>
      <c r="AZ109" s="268">
        <v>1</v>
      </c>
      <c r="BA109" s="268">
        <f t="shared" si="17"/>
        <v>0</v>
      </c>
      <c r="BB109" s="268">
        <f t="shared" si="18"/>
        <v>0</v>
      </c>
      <c r="BC109" s="268">
        <f t="shared" si="19"/>
        <v>0</v>
      </c>
      <c r="BD109" s="268">
        <f t="shared" si="20"/>
        <v>0</v>
      </c>
      <c r="BE109" s="268">
        <f t="shared" si="21"/>
        <v>0</v>
      </c>
      <c r="CZ109" s="268">
        <v>0</v>
      </c>
    </row>
    <row r="110" spans="1:104" x14ac:dyDescent="0.2">
      <c r="A110" s="295">
        <v>49</v>
      </c>
      <c r="B110" s="296" t="s">
        <v>282</v>
      </c>
      <c r="C110" s="297" t="s">
        <v>283</v>
      </c>
      <c r="D110" s="298" t="s">
        <v>126</v>
      </c>
      <c r="E110" s="299">
        <v>4.7112893099999997</v>
      </c>
      <c r="F110" s="267"/>
      <c r="G110" s="300">
        <f t="shared" si="16"/>
        <v>0</v>
      </c>
      <c r="O110" s="294">
        <v>2</v>
      </c>
      <c r="AA110" s="268">
        <v>8</v>
      </c>
      <c r="AB110" s="268">
        <v>0</v>
      </c>
      <c r="AC110" s="268">
        <v>3</v>
      </c>
      <c r="AZ110" s="268">
        <v>1</v>
      </c>
      <c r="BA110" s="268">
        <f t="shared" si="17"/>
        <v>0</v>
      </c>
      <c r="BB110" s="268">
        <f t="shared" si="18"/>
        <v>0</v>
      </c>
      <c r="BC110" s="268">
        <f t="shared" si="19"/>
        <v>0</v>
      </c>
      <c r="BD110" s="268">
        <f t="shared" si="20"/>
        <v>0</v>
      </c>
      <c r="BE110" s="268">
        <f t="shared" si="21"/>
        <v>0</v>
      </c>
      <c r="CZ110" s="268">
        <v>0</v>
      </c>
    </row>
    <row r="111" spans="1:104" x14ac:dyDescent="0.2">
      <c r="A111" s="295">
        <v>50</v>
      </c>
      <c r="B111" s="296" t="s">
        <v>284</v>
      </c>
      <c r="C111" s="297" t="s">
        <v>285</v>
      </c>
      <c r="D111" s="298" t="s">
        <v>126</v>
      </c>
      <c r="E111" s="299">
        <v>4.7112893099999997</v>
      </c>
      <c r="F111" s="267"/>
      <c r="G111" s="300">
        <f t="shared" si="16"/>
        <v>0</v>
      </c>
      <c r="O111" s="294">
        <v>2</v>
      </c>
      <c r="AA111" s="268">
        <v>8</v>
      </c>
      <c r="AB111" s="268">
        <v>0</v>
      </c>
      <c r="AC111" s="268">
        <v>3</v>
      </c>
      <c r="AZ111" s="268">
        <v>1</v>
      </c>
      <c r="BA111" s="268">
        <f t="shared" si="17"/>
        <v>0</v>
      </c>
      <c r="BB111" s="268">
        <f t="shared" si="18"/>
        <v>0</v>
      </c>
      <c r="BC111" s="268">
        <f t="shared" si="19"/>
        <v>0</v>
      </c>
      <c r="BD111" s="268">
        <f t="shared" si="20"/>
        <v>0</v>
      </c>
      <c r="BE111" s="268">
        <f t="shared" si="21"/>
        <v>0</v>
      </c>
      <c r="CZ111" s="268">
        <v>0</v>
      </c>
    </row>
    <row r="112" spans="1:104" x14ac:dyDescent="0.2">
      <c r="A112" s="307"/>
      <c r="B112" s="308" t="s">
        <v>69</v>
      </c>
      <c r="C112" s="309" t="str">
        <f>CONCATENATE(B104," ",C104)</f>
        <v>D96 Přesuny suti a vybouraných hmot</v>
      </c>
      <c r="D112" s="307"/>
      <c r="E112" s="310"/>
      <c r="F112" s="310"/>
      <c r="G112" s="311">
        <f>SUM(G104:G111)</f>
        <v>0</v>
      </c>
      <c r="O112" s="294">
        <v>4</v>
      </c>
      <c r="BA112" s="312">
        <f>SUM(BA104:BA111)</f>
        <v>0</v>
      </c>
      <c r="BB112" s="312">
        <f>SUM(BB104:BB111)</f>
        <v>0</v>
      </c>
      <c r="BC112" s="312">
        <f>SUM(BC104:BC111)</f>
        <v>0</v>
      </c>
      <c r="BD112" s="312">
        <f>SUM(BD104:BD111)</f>
        <v>0</v>
      </c>
      <c r="BE112" s="312">
        <f>SUM(BE104:BE111)</f>
        <v>0</v>
      </c>
    </row>
    <row r="113" spans="5:5" x14ac:dyDescent="0.2">
      <c r="E113" s="268"/>
    </row>
    <row r="114" spans="5:5" x14ac:dyDescent="0.2">
      <c r="E114" s="268"/>
    </row>
    <row r="115" spans="5:5" x14ac:dyDescent="0.2">
      <c r="E115" s="268"/>
    </row>
    <row r="116" spans="5:5" x14ac:dyDescent="0.2">
      <c r="E116" s="268"/>
    </row>
    <row r="117" spans="5:5" x14ac:dyDescent="0.2">
      <c r="E117" s="268"/>
    </row>
    <row r="118" spans="5:5" x14ac:dyDescent="0.2">
      <c r="E118" s="268"/>
    </row>
    <row r="119" spans="5:5" x14ac:dyDescent="0.2">
      <c r="E119" s="268"/>
    </row>
    <row r="120" spans="5:5" x14ac:dyDescent="0.2">
      <c r="E120" s="268"/>
    </row>
    <row r="121" spans="5:5" x14ac:dyDescent="0.2">
      <c r="E121" s="268"/>
    </row>
    <row r="122" spans="5:5" x14ac:dyDescent="0.2">
      <c r="E122" s="268"/>
    </row>
    <row r="123" spans="5:5" x14ac:dyDescent="0.2">
      <c r="E123" s="268"/>
    </row>
    <row r="124" spans="5:5" x14ac:dyDescent="0.2">
      <c r="E124" s="268"/>
    </row>
    <row r="125" spans="5:5" x14ac:dyDescent="0.2">
      <c r="E125" s="268"/>
    </row>
    <row r="126" spans="5:5" x14ac:dyDescent="0.2">
      <c r="E126" s="268"/>
    </row>
    <row r="127" spans="5:5" x14ac:dyDescent="0.2">
      <c r="E127" s="268"/>
    </row>
    <row r="128" spans="5:5" x14ac:dyDescent="0.2">
      <c r="E128" s="268"/>
    </row>
    <row r="129" spans="1:7" x14ac:dyDescent="0.2">
      <c r="E129" s="268"/>
    </row>
    <row r="130" spans="1:7" x14ac:dyDescent="0.2">
      <c r="E130" s="268"/>
    </row>
    <row r="131" spans="1:7" x14ac:dyDescent="0.2">
      <c r="E131" s="268"/>
    </row>
    <row r="132" spans="1:7" x14ac:dyDescent="0.2">
      <c r="E132" s="268"/>
    </row>
    <row r="133" spans="1:7" x14ac:dyDescent="0.2">
      <c r="E133" s="268"/>
    </row>
    <row r="134" spans="1:7" x14ac:dyDescent="0.2">
      <c r="E134" s="268"/>
    </row>
    <row r="135" spans="1:7" x14ac:dyDescent="0.2">
      <c r="E135" s="268"/>
    </row>
    <row r="136" spans="1:7" x14ac:dyDescent="0.2">
      <c r="A136" s="313"/>
      <c r="B136" s="313"/>
      <c r="C136" s="313"/>
      <c r="D136" s="313"/>
      <c r="E136" s="313"/>
      <c r="F136" s="313"/>
      <c r="G136" s="313"/>
    </row>
    <row r="137" spans="1:7" x14ac:dyDescent="0.2">
      <c r="A137" s="313"/>
      <c r="B137" s="313"/>
      <c r="C137" s="313"/>
      <c r="D137" s="313"/>
      <c r="E137" s="313"/>
      <c r="F137" s="313"/>
      <c r="G137" s="313"/>
    </row>
    <row r="138" spans="1:7" x14ac:dyDescent="0.2">
      <c r="A138" s="313"/>
      <c r="B138" s="313"/>
      <c r="C138" s="313"/>
      <c r="D138" s="313"/>
      <c r="E138" s="313"/>
      <c r="F138" s="313"/>
      <c r="G138" s="313"/>
    </row>
    <row r="139" spans="1:7" x14ac:dyDescent="0.2">
      <c r="A139" s="313"/>
      <c r="B139" s="313"/>
      <c r="C139" s="313"/>
      <c r="D139" s="313"/>
      <c r="E139" s="313"/>
      <c r="F139" s="313"/>
      <c r="G139" s="313"/>
    </row>
    <row r="140" spans="1:7" x14ac:dyDescent="0.2">
      <c r="E140" s="268"/>
    </row>
    <row r="141" spans="1:7" x14ac:dyDescent="0.2">
      <c r="E141" s="268"/>
    </row>
    <row r="142" spans="1:7" x14ac:dyDescent="0.2">
      <c r="E142" s="268"/>
    </row>
    <row r="143" spans="1:7" x14ac:dyDescent="0.2">
      <c r="E143" s="268"/>
    </row>
    <row r="144" spans="1:7" x14ac:dyDescent="0.2">
      <c r="E144" s="268"/>
    </row>
    <row r="145" spans="5:5" x14ac:dyDescent="0.2">
      <c r="E145" s="268"/>
    </row>
    <row r="146" spans="5:5" x14ac:dyDescent="0.2">
      <c r="E146" s="268"/>
    </row>
    <row r="147" spans="5:5" x14ac:dyDescent="0.2">
      <c r="E147" s="268"/>
    </row>
    <row r="148" spans="5:5" x14ac:dyDescent="0.2">
      <c r="E148" s="268"/>
    </row>
    <row r="149" spans="5:5" x14ac:dyDescent="0.2">
      <c r="E149" s="268"/>
    </row>
    <row r="150" spans="5:5" x14ac:dyDescent="0.2">
      <c r="E150" s="268"/>
    </row>
    <row r="151" spans="5:5" x14ac:dyDescent="0.2">
      <c r="E151" s="268"/>
    </row>
    <row r="152" spans="5:5" x14ac:dyDescent="0.2">
      <c r="E152" s="268"/>
    </row>
    <row r="153" spans="5:5" x14ac:dyDescent="0.2">
      <c r="E153" s="268"/>
    </row>
    <row r="154" spans="5:5" x14ac:dyDescent="0.2">
      <c r="E154" s="268"/>
    </row>
    <row r="155" spans="5:5" x14ac:dyDescent="0.2">
      <c r="E155" s="268"/>
    </row>
    <row r="156" spans="5:5" x14ac:dyDescent="0.2">
      <c r="E156" s="268"/>
    </row>
    <row r="157" spans="5:5" x14ac:dyDescent="0.2">
      <c r="E157" s="268"/>
    </row>
    <row r="158" spans="5:5" x14ac:dyDescent="0.2">
      <c r="E158" s="268"/>
    </row>
    <row r="159" spans="5:5" x14ac:dyDescent="0.2">
      <c r="E159" s="268"/>
    </row>
    <row r="160" spans="5:5" x14ac:dyDescent="0.2">
      <c r="E160" s="268"/>
    </row>
    <row r="161" spans="1:7" x14ac:dyDescent="0.2">
      <c r="E161" s="268"/>
    </row>
    <row r="162" spans="1:7" x14ac:dyDescent="0.2">
      <c r="E162" s="268"/>
    </row>
    <row r="163" spans="1:7" x14ac:dyDescent="0.2">
      <c r="E163" s="268"/>
    </row>
    <row r="164" spans="1:7" x14ac:dyDescent="0.2">
      <c r="E164" s="268"/>
    </row>
    <row r="165" spans="1:7" x14ac:dyDescent="0.2">
      <c r="E165" s="268"/>
    </row>
    <row r="166" spans="1:7" x14ac:dyDescent="0.2">
      <c r="E166" s="268"/>
    </row>
    <row r="167" spans="1:7" x14ac:dyDescent="0.2">
      <c r="E167" s="268"/>
    </row>
    <row r="168" spans="1:7" x14ac:dyDescent="0.2">
      <c r="E168" s="268"/>
    </row>
    <row r="169" spans="1:7" x14ac:dyDescent="0.2">
      <c r="E169" s="268"/>
    </row>
    <row r="170" spans="1:7" x14ac:dyDescent="0.2">
      <c r="E170" s="268"/>
    </row>
    <row r="171" spans="1:7" x14ac:dyDescent="0.2">
      <c r="A171" s="314"/>
      <c r="B171" s="314"/>
    </row>
    <row r="172" spans="1:7" x14ac:dyDescent="0.2">
      <c r="A172" s="313"/>
      <c r="B172" s="313"/>
      <c r="C172" s="315"/>
      <c r="D172" s="315"/>
      <c r="E172" s="316"/>
      <c r="F172" s="315"/>
      <c r="G172" s="317"/>
    </row>
    <row r="173" spans="1:7" x14ac:dyDescent="0.2">
      <c r="A173" s="318"/>
      <c r="B173" s="318"/>
      <c r="C173" s="313"/>
      <c r="D173" s="313"/>
      <c r="E173" s="319"/>
      <c r="F173" s="313"/>
      <c r="G173" s="313"/>
    </row>
    <row r="174" spans="1:7" x14ac:dyDescent="0.2">
      <c r="A174" s="313"/>
      <c r="B174" s="313"/>
      <c r="C174" s="313"/>
      <c r="D174" s="313"/>
      <c r="E174" s="319"/>
      <c r="F174" s="313"/>
      <c r="G174" s="313"/>
    </row>
    <row r="175" spans="1:7" x14ac:dyDescent="0.2">
      <c r="A175" s="313"/>
      <c r="B175" s="313"/>
      <c r="C175" s="313"/>
      <c r="D175" s="313"/>
      <c r="E175" s="319"/>
      <c r="F175" s="313"/>
      <c r="G175" s="313"/>
    </row>
    <row r="176" spans="1:7" x14ac:dyDescent="0.2">
      <c r="A176" s="313"/>
      <c r="B176" s="313"/>
      <c r="C176" s="313"/>
      <c r="D176" s="313"/>
      <c r="E176" s="319"/>
      <c r="F176" s="313"/>
      <c r="G176" s="313"/>
    </row>
    <row r="177" spans="1:7" x14ac:dyDescent="0.2">
      <c r="A177" s="313"/>
      <c r="B177" s="313"/>
      <c r="C177" s="313"/>
      <c r="D177" s="313"/>
      <c r="E177" s="319"/>
      <c r="F177" s="313"/>
      <c r="G177" s="313"/>
    </row>
    <row r="178" spans="1:7" x14ac:dyDescent="0.2">
      <c r="A178" s="313"/>
      <c r="B178" s="313"/>
      <c r="C178" s="313"/>
      <c r="D178" s="313"/>
      <c r="E178" s="319"/>
      <c r="F178" s="313"/>
      <c r="G178" s="313"/>
    </row>
    <row r="179" spans="1:7" x14ac:dyDescent="0.2">
      <c r="A179" s="313"/>
      <c r="B179" s="313"/>
      <c r="C179" s="313"/>
      <c r="D179" s="313"/>
      <c r="E179" s="319"/>
      <c r="F179" s="313"/>
      <c r="G179" s="313"/>
    </row>
    <row r="180" spans="1:7" x14ac:dyDescent="0.2">
      <c r="A180" s="313"/>
      <c r="B180" s="313"/>
      <c r="C180" s="313"/>
      <c r="D180" s="313"/>
      <c r="E180" s="319"/>
      <c r="F180" s="313"/>
      <c r="G180" s="313"/>
    </row>
    <row r="181" spans="1:7" x14ac:dyDescent="0.2">
      <c r="A181" s="313"/>
      <c r="B181" s="313"/>
      <c r="C181" s="313"/>
      <c r="D181" s="313"/>
      <c r="E181" s="319"/>
      <c r="F181" s="313"/>
      <c r="G181" s="313"/>
    </row>
    <row r="182" spans="1:7" x14ac:dyDescent="0.2">
      <c r="A182" s="313"/>
      <c r="B182" s="313"/>
      <c r="C182" s="313"/>
      <c r="D182" s="313"/>
      <c r="E182" s="319"/>
      <c r="F182" s="313"/>
      <c r="G182" s="313"/>
    </row>
    <row r="183" spans="1:7" x14ac:dyDescent="0.2">
      <c r="A183" s="313"/>
      <c r="B183" s="313"/>
      <c r="C183" s="313"/>
      <c r="D183" s="313"/>
      <c r="E183" s="319"/>
      <c r="F183" s="313"/>
      <c r="G183" s="313"/>
    </row>
    <row r="184" spans="1:7" x14ac:dyDescent="0.2">
      <c r="A184" s="313"/>
      <c r="B184" s="313"/>
      <c r="C184" s="313"/>
      <c r="D184" s="313"/>
      <c r="E184" s="319"/>
      <c r="F184" s="313"/>
      <c r="G184" s="313"/>
    </row>
    <row r="185" spans="1:7" x14ac:dyDescent="0.2">
      <c r="A185" s="313"/>
      <c r="B185" s="313"/>
      <c r="C185" s="313"/>
      <c r="D185" s="313"/>
      <c r="E185" s="319"/>
      <c r="F185" s="313"/>
      <c r="G185" s="313"/>
    </row>
  </sheetData>
  <sheetProtection algorithmName="SHA-512" hashValue="DopGj3wUbzMhK8MVFNzegegybUt+8b72BAYS+xC/E1AAApCZx7ZjFe85SbXCzREZC0k4v/DDQ6oCNqWGKrGojA==" saltValue="6wQuI9PU5HKVRnGuWqRSXg==" spinCount="100000" sheet="1" objects="1" scenarios="1"/>
  <mergeCells count="30">
    <mergeCell ref="C12:D12"/>
    <mergeCell ref="C13:D13"/>
    <mergeCell ref="A1:G1"/>
    <mergeCell ref="A3:B3"/>
    <mergeCell ref="A4:B4"/>
    <mergeCell ref="E4:G4"/>
    <mergeCell ref="C9:D9"/>
    <mergeCell ref="C11:D11"/>
    <mergeCell ref="C14:D14"/>
    <mergeCell ref="C18:D18"/>
    <mergeCell ref="C63:D63"/>
    <mergeCell ref="C65:D65"/>
    <mergeCell ref="C45:D45"/>
    <mergeCell ref="C46:D46"/>
    <mergeCell ref="C47:D47"/>
    <mergeCell ref="C50:D50"/>
    <mergeCell ref="C53:D53"/>
    <mergeCell ref="C56:D56"/>
    <mergeCell ref="C34:D34"/>
    <mergeCell ref="C36:D36"/>
    <mergeCell ref="C28:D28"/>
    <mergeCell ref="C29:D29"/>
    <mergeCell ref="C30:D30"/>
    <mergeCell ref="C96:D96"/>
    <mergeCell ref="C89:D89"/>
    <mergeCell ref="C90:D90"/>
    <mergeCell ref="C91:D91"/>
    <mergeCell ref="C74:D74"/>
    <mergeCell ref="C76:D76"/>
    <mergeCell ref="C79:D79"/>
  </mergeCells>
  <phoneticPr fontId="0" type="noConversion"/>
  <printOptions gridLinesSet="0"/>
  <pageMargins left="0.59055118110236227" right="0.39370078740157483" top="0.19685039370078741" bottom="0.19685039370078741" header="0" footer="0.19685039370078741"/>
  <pageSetup paperSize="9" scale="98" orientation="portrait" r:id="rId1"/>
  <headerFooter alignWithMargins="0"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5"/>
  <sheetViews>
    <sheetView workbookViewId="0">
      <selection sqref="A1:G1"/>
    </sheetView>
  </sheetViews>
  <sheetFormatPr defaultRowHeight="12.75" x14ac:dyDescent="0.2"/>
  <cols>
    <col min="1" max="1" width="4.42578125" style="128" customWidth="1"/>
    <col min="2" max="2" width="10.5703125" style="128" customWidth="1"/>
    <col min="3" max="3" width="38.85546875" style="128" customWidth="1"/>
    <col min="4" max="4" width="5.5703125" style="128" customWidth="1"/>
    <col min="5" max="5" width="6.140625" style="137" customWidth="1"/>
    <col min="6" max="6" width="8.42578125" style="128" customWidth="1"/>
    <col min="7" max="7" width="13.85546875" style="128" customWidth="1"/>
    <col min="8" max="16384" width="9.140625" style="128"/>
  </cols>
  <sheetData>
    <row r="1" spans="1:7" ht="15.75" x14ac:dyDescent="0.25">
      <c r="A1" s="359" t="s">
        <v>59</v>
      </c>
      <c r="B1" s="359"/>
      <c r="C1" s="359"/>
      <c r="D1" s="359"/>
      <c r="E1" s="359"/>
      <c r="F1" s="359"/>
      <c r="G1" s="359"/>
    </row>
    <row r="2" spans="1:7" ht="14.25" customHeight="1" thickBot="1" x14ac:dyDescent="0.25">
      <c r="B2" s="129"/>
      <c r="C2" s="130"/>
      <c r="D2" s="130"/>
      <c r="E2" s="131"/>
      <c r="F2" s="130"/>
      <c r="G2" s="130"/>
    </row>
    <row r="3" spans="1:7" ht="13.5" thickTop="1" x14ac:dyDescent="0.2">
      <c r="A3" s="340" t="s">
        <v>6</v>
      </c>
      <c r="B3" s="341"/>
      <c r="C3" s="75" t="str">
        <f>CONCATENATE(cislostavby," ",nazevstavby)</f>
        <v>10001342 REKONSTRUKCE STROJOVÉHO SÁLU 1.NP OBJ. B</v>
      </c>
      <c r="D3" s="76"/>
      <c r="E3" s="132" t="s">
        <v>1</v>
      </c>
      <c r="F3" s="133">
        <f>[1]Rekapitulace!H1</f>
        <v>10001342</v>
      </c>
      <c r="G3" s="134"/>
    </row>
    <row r="4" spans="1:7" ht="13.5" thickBot="1" x14ac:dyDescent="0.25">
      <c r="A4" s="360" t="s">
        <v>2</v>
      </c>
      <c r="B4" s="343"/>
      <c r="C4" s="81" t="str">
        <f>CONCATENATE(cisloobjektu," ",nazevobjektu)</f>
        <v>S01 REK. MENDELU UČEBNA OBJ.B N1017</v>
      </c>
      <c r="D4" s="82"/>
      <c r="E4" s="361" t="str">
        <f>[1]Rekapitulace!G2</f>
        <v>VEDLEJŠÍ A OSTATNÍ NÁKLADY</v>
      </c>
      <c r="F4" s="362"/>
      <c r="G4" s="363"/>
    </row>
    <row r="5" spans="1:7" ht="13.5" thickTop="1" x14ac:dyDescent="0.2">
      <c r="A5" s="135"/>
      <c r="B5" s="136"/>
      <c r="C5" s="136"/>
      <c r="G5" s="138"/>
    </row>
    <row r="6" spans="1:7" x14ac:dyDescent="0.2">
      <c r="A6" s="139" t="s">
        <v>60</v>
      </c>
      <c r="B6" s="140" t="s">
        <v>61</v>
      </c>
      <c r="C6" s="140" t="s">
        <v>62</v>
      </c>
      <c r="D6" s="140" t="s">
        <v>63</v>
      </c>
      <c r="E6" s="141" t="s">
        <v>64</v>
      </c>
      <c r="F6" s="140" t="s">
        <v>65</v>
      </c>
      <c r="G6" s="142" t="s">
        <v>66</v>
      </c>
    </row>
    <row r="7" spans="1:7" x14ac:dyDescent="0.2">
      <c r="A7" s="143" t="s">
        <v>67</v>
      </c>
      <c r="B7" s="144" t="s">
        <v>294</v>
      </c>
      <c r="C7" s="145" t="s">
        <v>295</v>
      </c>
      <c r="D7" s="146"/>
      <c r="E7" s="147"/>
      <c r="F7" s="147"/>
      <c r="G7" s="148"/>
    </row>
    <row r="8" spans="1:7" ht="22.5" x14ac:dyDescent="0.2">
      <c r="A8" s="149">
        <v>1</v>
      </c>
      <c r="B8" s="150" t="s">
        <v>296</v>
      </c>
      <c r="C8" s="151" t="s">
        <v>297</v>
      </c>
      <c r="D8" s="152" t="s">
        <v>298</v>
      </c>
      <c r="E8" s="153">
        <v>1</v>
      </c>
      <c r="F8" s="267"/>
      <c r="G8" s="154">
        <f>E8*F8</f>
        <v>0</v>
      </c>
    </row>
    <row r="9" spans="1:7" x14ac:dyDescent="0.2">
      <c r="A9" s="149">
        <v>2</v>
      </c>
      <c r="B9" s="150" t="s">
        <v>299</v>
      </c>
      <c r="C9" s="151" t="s">
        <v>291</v>
      </c>
      <c r="D9" s="152" t="s">
        <v>298</v>
      </c>
      <c r="E9" s="153">
        <v>1</v>
      </c>
      <c r="F9" s="267"/>
      <c r="G9" s="154">
        <f>E9*F9</f>
        <v>0</v>
      </c>
    </row>
    <row r="10" spans="1:7" ht="22.5" x14ac:dyDescent="0.2">
      <c r="A10" s="149">
        <v>3</v>
      </c>
      <c r="B10" s="150" t="s">
        <v>300</v>
      </c>
      <c r="C10" s="151" t="s">
        <v>301</v>
      </c>
      <c r="D10" s="152" t="s">
        <v>298</v>
      </c>
      <c r="E10" s="153">
        <v>1</v>
      </c>
      <c r="F10" s="267"/>
      <c r="G10" s="154">
        <f>E10*F10</f>
        <v>0</v>
      </c>
    </row>
    <row r="11" spans="1:7" x14ac:dyDescent="0.2">
      <c r="A11" s="149">
        <v>4</v>
      </c>
      <c r="B11" s="150" t="s">
        <v>302</v>
      </c>
      <c r="C11" s="151" t="s">
        <v>486</v>
      </c>
      <c r="D11" s="152" t="s">
        <v>298</v>
      </c>
      <c r="E11" s="153">
        <v>1</v>
      </c>
      <c r="F11" s="267"/>
      <c r="G11" s="154">
        <f>E11*F11</f>
        <v>0</v>
      </c>
    </row>
    <row r="12" spans="1:7" x14ac:dyDescent="0.2">
      <c r="A12" s="155"/>
      <c r="B12" s="156" t="s">
        <v>69</v>
      </c>
      <c r="C12" s="157" t="str">
        <f>CONCATENATE(B7," ",C7)</f>
        <v>000 Vedlejší a ostatní náklady</v>
      </c>
      <c r="D12" s="155"/>
      <c r="E12" s="158"/>
      <c r="F12" s="158"/>
      <c r="G12" s="159">
        <f>SUM(G7:G11)</f>
        <v>0</v>
      </c>
    </row>
    <row r="13" spans="1:7" x14ac:dyDescent="0.2">
      <c r="E13" s="128"/>
    </row>
    <row r="14" spans="1:7" x14ac:dyDescent="0.2">
      <c r="E14" s="128"/>
    </row>
    <row r="15" spans="1:7" x14ac:dyDescent="0.2">
      <c r="E15" s="128"/>
    </row>
    <row r="16" spans="1:7" x14ac:dyDescent="0.2">
      <c r="E16" s="128"/>
    </row>
    <row r="17" spans="5:5" x14ac:dyDescent="0.2">
      <c r="E17" s="128"/>
    </row>
    <row r="18" spans="5:5" x14ac:dyDescent="0.2">
      <c r="E18" s="128"/>
    </row>
    <row r="19" spans="5:5" x14ac:dyDescent="0.2">
      <c r="E19" s="128"/>
    </row>
    <row r="20" spans="5:5" x14ac:dyDescent="0.2">
      <c r="E20" s="128"/>
    </row>
    <row r="21" spans="5:5" x14ac:dyDescent="0.2">
      <c r="E21" s="128"/>
    </row>
    <row r="22" spans="5:5" x14ac:dyDescent="0.2">
      <c r="E22" s="128"/>
    </row>
    <row r="23" spans="5:5" x14ac:dyDescent="0.2">
      <c r="E23" s="128"/>
    </row>
    <row r="24" spans="5:5" x14ac:dyDescent="0.2">
      <c r="E24" s="128"/>
    </row>
    <row r="25" spans="5:5" x14ac:dyDescent="0.2">
      <c r="E25" s="128"/>
    </row>
    <row r="26" spans="5:5" x14ac:dyDescent="0.2">
      <c r="E26" s="128"/>
    </row>
    <row r="27" spans="5:5" x14ac:dyDescent="0.2">
      <c r="E27" s="128"/>
    </row>
    <row r="28" spans="5:5" x14ac:dyDescent="0.2">
      <c r="E28" s="128"/>
    </row>
    <row r="29" spans="5:5" x14ac:dyDescent="0.2">
      <c r="E29" s="128"/>
    </row>
    <row r="30" spans="5:5" x14ac:dyDescent="0.2">
      <c r="E30" s="128"/>
    </row>
    <row r="31" spans="5:5" x14ac:dyDescent="0.2">
      <c r="E31" s="128"/>
    </row>
    <row r="32" spans="5:5" x14ac:dyDescent="0.2">
      <c r="E32" s="128"/>
    </row>
    <row r="33" spans="1:7" x14ac:dyDescent="0.2">
      <c r="E33" s="128"/>
    </row>
    <row r="34" spans="1:7" x14ac:dyDescent="0.2">
      <c r="E34" s="128"/>
    </row>
    <row r="35" spans="1:7" x14ac:dyDescent="0.2">
      <c r="E35" s="128"/>
    </row>
    <row r="36" spans="1:7" x14ac:dyDescent="0.2">
      <c r="A36" s="160"/>
      <c r="B36" s="160"/>
      <c r="C36" s="160"/>
      <c r="D36" s="160"/>
      <c r="E36" s="160"/>
      <c r="F36" s="160"/>
      <c r="G36" s="160"/>
    </row>
    <row r="37" spans="1:7" x14ac:dyDescent="0.2">
      <c r="A37" s="160"/>
      <c r="B37" s="160"/>
      <c r="C37" s="160"/>
      <c r="D37" s="160"/>
      <c r="E37" s="160"/>
      <c r="F37" s="160"/>
      <c r="G37" s="160"/>
    </row>
    <row r="38" spans="1:7" x14ac:dyDescent="0.2">
      <c r="A38" s="160"/>
      <c r="B38" s="160"/>
      <c r="C38" s="160"/>
      <c r="D38" s="160"/>
      <c r="E38" s="160"/>
      <c r="F38" s="160"/>
      <c r="G38" s="160"/>
    </row>
    <row r="39" spans="1:7" x14ac:dyDescent="0.2">
      <c r="A39" s="160"/>
      <c r="B39" s="160"/>
      <c r="C39" s="160"/>
      <c r="D39" s="160"/>
      <c r="E39" s="160"/>
      <c r="F39" s="160"/>
      <c r="G39" s="160"/>
    </row>
    <row r="40" spans="1:7" x14ac:dyDescent="0.2">
      <c r="E40" s="128"/>
    </row>
    <row r="41" spans="1:7" x14ac:dyDescent="0.2">
      <c r="E41" s="128"/>
    </row>
    <row r="42" spans="1:7" x14ac:dyDescent="0.2">
      <c r="E42" s="128"/>
    </row>
    <row r="43" spans="1:7" x14ac:dyDescent="0.2">
      <c r="E43" s="128"/>
    </row>
    <row r="44" spans="1:7" x14ac:dyDescent="0.2">
      <c r="E44" s="128"/>
    </row>
    <row r="45" spans="1:7" x14ac:dyDescent="0.2">
      <c r="E45" s="128"/>
    </row>
    <row r="46" spans="1:7" x14ac:dyDescent="0.2">
      <c r="E46" s="128"/>
    </row>
    <row r="47" spans="1:7" x14ac:dyDescent="0.2">
      <c r="E47" s="128"/>
    </row>
    <row r="48" spans="1:7" x14ac:dyDescent="0.2">
      <c r="E48" s="128"/>
    </row>
    <row r="49" spans="5:5" x14ac:dyDescent="0.2">
      <c r="E49" s="128"/>
    </row>
    <row r="50" spans="5:5" x14ac:dyDescent="0.2">
      <c r="E50" s="128"/>
    </row>
    <row r="51" spans="5:5" x14ac:dyDescent="0.2">
      <c r="E51" s="128"/>
    </row>
    <row r="52" spans="5:5" x14ac:dyDescent="0.2">
      <c r="E52" s="128"/>
    </row>
    <row r="53" spans="5:5" x14ac:dyDescent="0.2">
      <c r="E53" s="128"/>
    </row>
    <row r="54" spans="5:5" x14ac:dyDescent="0.2">
      <c r="E54" s="128"/>
    </row>
    <row r="55" spans="5:5" x14ac:dyDescent="0.2">
      <c r="E55" s="128"/>
    </row>
    <row r="56" spans="5:5" x14ac:dyDescent="0.2">
      <c r="E56" s="128"/>
    </row>
    <row r="57" spans="5:5" x14ac:dyDescent="0.2">
      <c r="E57" s="128"/>
    </row>
    <row r="58" spans="5:5" x14ac:dyDescent="0.2">
      <c r="E58" s="128"/>
    </row>
    <row r="59" spans="5:5" x14ac:dyDescent="0.2">
      <c r="E59" s="128"/>
    </row>
    <row r="60" spans="5:5" x14ac:dyDescent="0.2">
      <c r="E60" s="128"/>
    </row>
    <row r="61" spans="5:5" x14ac:dyDescent="0.2">
      <c r="E61" s="128"/>
    </row>
    <row r="62" spans="5:5" x14ac:dyDescent="0.2">
      <c r="E62" s="128"/>
    </row>
    <row r="63" spans="5:5" x14ac:dyDescent="0.2">
      <c r="E63" s="128"/>
    </row>
    <row r="64" spans="5:5" x14ac:dyDescent="0.2">
      <c r="E64" s="128"/>
    </row>
    <row r="65" spans="1:7" x14ac:dyDescent="0.2">
      <c r="E65" s="128"/>
    </row>
    <row r="66" spans="1:7" x14ac:dyDescent="0.2">
      <c r="E66" s="128"/>
    </row>
    <row r="67" spans="1:7" x14ac:dyDescent="0.2">
      <c r="E67" s="128"/>
    </row>
    <row r="68" spans="1:7" x14ac:dyDescent="0.2">
      <c r="E68" s="128"/>
    </row>
    <row r="69" spans="1:7" x14ac:dyDescent="0.2">
      <c r="E69" s="128"/>
    </row>
    <row r="70" spans="1:7" x14ac:dyDescent="0.2">
      <c r="E70" s="128"/>
    </row>
    <row r="71" spans="1:7" x14ac:dyDescent="0.2">
      <c r="A71" s="161"/>
      <c r="B71" s="161"/>
    </row>
    <row r="72" spans="1:7" x14ac:dyDescent="0.2">
      <c r="A72" s="160"/>
      <c r="B72" s="160"/>
      <c r="C72" s="162"/>
      <c r="D72" s="162"/>
      <c r="E72" s="163"/>
      <c r="F72" s="162"/>
      <c r="G72" s="164"/>
    </row>
    <row r="73" spans="1:7" x14ac:dyDescent="0.2">
      <c r="A73" s="165"/>
      <c r="B73" s="165"/>
      <c r="C73" s="160"/>
      <c r="D73" s="160"/>
      <c r="E73" s="166"/>
      <c r="F73" s="160"/>
      <c r="G73" s="160"/>
    </row>
    <row r="74" spans="1:7" x14ac:dyDescent="0.2">
      <c r="A74" s="160"/>
      <c r="B74" s="160"/>
      <c r="C74" s="160"/>
      <c r="D74" s="160"/>
      <c r="E74" s="166"/>
      <c r="F74" s="160"/>
      <c r="G74" s="160"/>
    </row>
    <row r="75" spans="1:7" x14ac:dyDescent="0.2">
      <c r="A75" s="160"/>
      <c r="B75" s="160"/>
      <c r="C75" s="160"/>
      <c r="D75" s="160"/>
      <c r="E75" s="166"/>
      <c r="F75" s="160"/>
      <c r="G75" s="160"/>
    </row>
    <row r="76" spans="1:7" x14ac:dyDescent="0.2">
      <c r="A76" s="160"/>
      <c r="B76" s="160"/>
      <c r="C76" s="160"/>
      <c r="D76" s="160"/>
      <c r="E76" s="166"/>
      <c r="F76" s="160"/>
      <c r="G76" s="160"/>
    </row>
    <row r="77" spans="1:7" x14ac:dyDescent="0.2">
      <c r="A77" s="160"/>
      <c r="B77" s="160"/>
      <c r="C77" s="160"/>
      <c r="D77" s="160"/>
      <c r="E77" s="166"/>
      <c r="F77" s="160"/>
      <c r="G77" s="160"/>
    </row>
    <row r="78" spans="1:7" x14ac:dyDescent="0.2">
      <c r="A78" s="160"/>
      <c r="B78" s="160"/>
      <c r="C78" s="160"/>
      <c r="D78" s="160"/>
      <c r="E78" s="166"/>
      <c r="F78" s="160"/>
      <c r="G78" s="160"/>
    </row>
    <row r="79" spans="1:7" x14ac:dyDescent="0.2">
      <c r="A79" s="160"/>
      <c r="B79" s="160"/>
      <c r="C79" s="160"/>
      <c r="D79" s="160"/>
      <c r="E79" s="166"/>
      <c r="F79" s="160"/>
      <c r="G79" s="160"/>
    </row>
    <row r="80" spans="1:7" x14ac:dyDescent="0.2">
      <c r="A80" s="160"/>
      <c r="B80" s="160"/>
      <c r="C80" s="160"/>
      <c r="D80" s="160"/>
      <c r="E80" s="166"/>
      <c r="F80" s="160"/>
      <c r="G80" s="160"/>
    </row>
    <row r="81" spans="1:7" x14ac:dyDescent="0.2">
      <c r="A81" s="160"/>
      <c r="B81" s="160"/>
      <c r="C81" s="160"/>
      <c r="D81" s="160"/>
      <c r="E81" s="166"/>
      <c r="F81" s="160"/>
      <c r="G81" s="160"/>
    </row>
    <row r="82" spans="1:7" x14ac:dyDescent="0.2">
      <c r="A82" s="160"/>
      <c r="B82" s="160"/>
      <c r="C82" s="160"/>
      <c r="D82" s="160"/>
      <c r="E82" s="166"/>
      <c r="F82" s="160"/>
      <c r="G82" s="160"/>
    </row>
    <row r="83" spans="1:7" x14ac:dyDescent="0.2">
      <c r="A83" s="160"/>
      <c r="B83" s="160"/>
      <c r="C83" s="160"/>
      <c r="D83" s="160"/>
      <c r="E83" s="166"/>
      <c r="F83" s="160"/>
      <c r="G83" s="160"/>
    </row>
    <row r="84" spans="1:7" x14ac:dyDescent="0.2">
      <c r="A84" s="160"/>
      <c r="B84" s="160"/>
      <c r="C84" s="160"/>
      <c r="D84" s="160"/>
      <c r="E84" s="166"/>
      <c r="F84" s="160"/>
      <c r="G84" s="160"/>
    </row>
    <row r="85" spans="1:7" x14ac:dyDescent="0.2">
      <c r="A85" s="160"/>
      <c r="B85" s="160"/>
      <c r="C85" s="160"/>
      <c r="D85" s="160"/>
      <c r="E85" s="166"/>
      <c r="F85" s="160"/>
      <c r="G85" s="160"/>
    </row>
  </sheetData>
  <sheetProtection password="CC06" sheet="1" objects="1" scenarios="1"/>
  <mergeCells count="4">
    <mergeCell ref="A1:G1"/>
    <mergeCell ref="A3:B3"/>
    <mergeCell ref="A4:B4"/>
    <mergeCell ref="E4:G4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E11" sqref="E11"/>
    </sheetView>
  </sheetViews>
  <sheetFormatPr defaultRowHeight="12.75" x14ac:dyDescent="0.2"/>
  <cols>
    <col min="1" max="1" width="12.28515625" customWidth="1"/>
    <col min="2" max="2" width="31.28515625" customWidth="1"/>
    <col min="3" max="3" width="8" customWidth="1"/>
    <col min="4" max="4" width="16" customWidth="1"/>
    <col min="5" max="5" width="17.7109375" customWidth="1"/>
    <col min="6" max="6" width="37.28515625" customWidth="1"/>
  </cols>
  <sheetData>
    <row r="1" spans="1:5" x14ac:dyDescent="0.2">
      <c r="A1" s="197" t="s">
        <v>400</v>
      </c>
      <c r="B1" s="198"/>
      <c r="C1" s="8"/>
      <c r="D1" s="8"/>
      <c r="E1" s="173"/>
    </row>
    <row r="2" spans="1:5" ht="18.75" x14ac:dyDescent="0.3">
      <c r="A2" s="229" t="s">
        <v>477</v>
      </c>
      <c r="B2" s="230"/>
      <c r="C2" s="230"/>
      <c r="D2" s="230"/>
      <c r="E2" s="231"/>
    </row>
    <row r="3" spans="1:5" ht="18.75" x14ac:dyDescent="0.3">
      <c r="A3" s="364" t="s">
        <v>475</v>
      </c>
      <c r="B3" s="365"/>
      <c r="C3" s="365"/>
      <c r="D3" s="365"/>
      <c r="E3" s="366"/>
    </row>
    <row r="4" spans="1:5" ht="15.75" x14ac:dyDescent="0.25">
      <c r="A4" s="174"/>
      <c r="B4" s="2"/>
      <c r="C4" s="2"/>
      <c r="D4" s="2"/>
      <c r="E4" s="2"/>
    </row>
    <row r="5" spans="1:5" x14ac:dyDescent="0.2">
      <c r="A5" s="199"/>
      <c r="B5" s="2"/>
      <c r="C5" s="2"/>
      <c r="D5" s="2"/>
      <c r="E5" s="2"/>
    </row>
    <row r="6" spans="1:5" x14ac:dyDescent="0.2">
      <c r="A6" s="200"/>
      <c r="B6" s="2"/>
      <c r="C6" s="2"/>
      <c r="D6" s="2"/>
      <c r="E6" s="2"/>
    </row>
    <row r="7" spans="1:5" ht="15" x14ac:dyDescent="0.25">
      <c r="A7" s="8"/>
      <c r="B7" s="201" t="s">
        <v>401</v>
      </c>
      <c r="C7" s="8"/>
      <c r="D7" s="8"/>
      <c r="E7" s="8"/>
    </row>
    <row r="8" spans="1:5" ht="15" x14ac:dyDescent="0.25">
      <c r="A8" s="202" t="s">
        <v>402</v>
      </c>
      <c r="B8" s="202" t="s">
        <v>403</v>
      </c>
    </row>
    <row r="9" spans="1:5" x14ac:dyDescent="0.2">
      <c r="B9" t="s">
        <v>404</v>
      </c>
      <c r="E9" s="203">
        <f>'06 ELEKTRO položky'!G9+'06 ELEKTRO položky'!G20+'06 ELEKTRO položky'!G60+'06 ELEKTRO položky'!G73+'06 ELEKTRO položky'!G82+'06 ELEKTRO položky'!G91</f>
        <v>0</v>
      </c>
    </row>
    <row r="10" spans="1:5" x14ac:dyDescent="0.2">
      <c r="B10" t="s">
        <v>405</v>
      </c>
      <c r="E10" s="203">
        <f>'06 ELEKTRO položky'!G50</f>
        <v>0</v>
      </c>
    </row>
    <row r="11" spans="1:5" ht="15.75" thickBot="1" x14ac:dyDescent="0.3">
      <c r="A11" s="204" t="s">
        <v>402</v>
      </c>
      <c r="B11" s="204" t="s">
        <v>307</v>
      </c>
      <c r="C11" s="204"/>
      <c r="D11" s="204"/>
      <c r="E11" s="205">
        <f>SUM(E9:E10)</f>
        <v>0</v>
      </c>
    </row>
    <row r="12" spans="1:5" ht="15" x14ac:dyDescent="0.25">
      <c r="A12" s="202"/>
      <c r="B12" s="202"/>
    </row>
    <row r="13" spans="1:5" x14ac:dyDescent="0.2">
      <c r="E13" s="203"/>
    </row>
    <row r="14" spans="1:5" ht="15.75" thickBot="1" x14ac:dyDescent="0.3">
      <c r="A14" s="204"/>
      <c r="B14" s="204"/>
      <c r="C14" s="204"/>
      <c r="D14" s="204"/>
      <c r="E14" s="205"/>
    </row>
    <row r="15" spans="1:5" ht="15.75" thickBot="1" x14ac:dyDescent="0.3">
      <c r="A15" s="206"/>
      <c r="B15" s="204" t="s">
        <v>406</v>
      </c>
      <c r="C15" s="204"/>
      <c r="D15" s="204"/>
      <c r="E15" s="210">
        <f>SUM(E11)</f>
        <v>0</v>
      </c>
    </row>
    <row r="16" spans="1:5" ht="15.75" x14ac:dyDescent="0.25">
      <c r="B16" s="72"/>
      <c r="C16" s="72"/>
      <c r="D16" s="72"/>
      <c r="E16" s="207"/>
    </row>
    <row r="17" spans="1:5" x14ac:dyDescent="0.2">
      <c r="A17" s="208" t="s">
        <v>481</v>
      </c>
      <c r="B17" s="208" t="s">
        <v>483</v>
      </c>
      <c r="C17" s="208"/>
      <c r="D17" s="209"/>
      <c r="E17" s="208"/>
    </row>
    <row r="18" spans="1:5" x14ac:dyDescent="0.2">
      <c r="A18" s="208"/>
      <c r="B18" s="208" t="s">
        <v>482</v>
      </c>
      <c r="C18" s="208"/>
      <c r="D18" s="208"/>
      <c r="E18" s="208"/>
    </row>
  </sheetData>
  <sheetProtection algorithmName="SHA-512" hashValue="NRGSEHHiOSSjbC1x5QFu0mG183Tq53UIY7ygg12cBggWmN5bZ6F7cZERzuhkA/dvbFHsZIubom6EbDJJDz9zEQ==" saltValue="QYcMXVGCRyA9MAjO00a+vA==" spinCount="100000" sheet="1" objects="1" scenarios="1"/>
  <mergeCells count="1">
    <mergeCell ref="A3:E3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9"/>
  <sheetViews>
    <sheetView topLeftCell="A91" workbookViewId="0">
      <selection activeCell="F25" sqref="F25"/>
    </sheetView>
  </sheetViews>
  <sheetFormatPr defaultRowHeight="12.75" x14ac:dyDescent="0.2"/>
  <cols>
    <col min="1" max="1" width="3.7109375" style="216" customWidth="1"/>
    <col min="2" max="2" width="15" customWidth="1"/>
    <col min="3" max="3" width="32" style="73" customWidth="1"/>
    <col min="4" max="4" width="6.7109375" style="216" customWidth="1"/>
    <col min="5" max="5" width="5.7109375" style="216" customWidth="1"/>
    <col min="6" max="6" width="9.85546875" style="216" customWidth="1"/>
    <col min="7" max="7" width="16.28515625" customWidth="1"/>
    <col min="8" max="8" width="40.140625" customWidth="1"/>
  </cols>
  <sheetData>
    <row r="1" spans="1:8" x14ac:dyDescent="0.2">
      <c r="A1" s="220"/>
      <c r="B1" s="171"/>
      <c r="C1" s="172"/>
      <c r="D1" s="215"/>
      <c r="E1" s="215"/>
      <c r="F1" s="215"/>
      <c r="G1" s="173"/>
    </row>
    <row r="2" spans="1:8" ht="18.75" x14ac:dyDescent="0.3">
      <c r="A2" s="374" t="s">
        <v>477</v>
      </c>
      <c r="B2" s="375"/>
      <c r="C2" s="375"/>
      <c r="D2" s="375"/>
      <c r="E2" s="375"/>
      <c r="F2" s="375"/>
      <c r="G2" s="376"/>
    </row>
    <row r="3" spans="1:8" ht="18.75" x14ac:dyDescent="0.3">
      <c r="A3" s="364" t="s">
        <v>475</v>
      </c>
      <c r="B3" s="365"/>
      <c r="C3" s="365"/>
      <c r="D3" s="365"/>
      <c r="E3" s="365"/>
      <c r="F3" s="365"/>
      <c r="G3" s="366"/>
    </row>
    <row r="4" spans="1:8" ht="15.75" x14ac:dyDescent="0.25">
      <c r="A4" s="222"/>
      <c r="B4" s="222"/>
      <c r="C4" s="222"/>
      <c r="D4" s="222"/>
      <c r="E4" s="222"/>
      <c r="F4" s="222"/>
      <c r="G4" s="222"/>
    </row>
    <row r="5" spans="1:8" ht="15.75" x14ac:dyDescent="0.25">
      <c r="C5" s="255" t="s">
        <v>50</v>
      </c>
    </row>
    <row r="6" spans="1:8" x14ac:dyDescent="0.2">
      <c r="A6" s="217" t="s">
        <v>303</v>
      </c>
      <c r="B6" s="175" t="s">
        <v>61</v>
      </c>
      <c r="C6" s="256" t="s">
        <v>304</v>
      </c>
      <c r="D6" s="217"/>
      <c r="E6" s="217" t="s">
        <v>305</v>
      </c>
      <c r="F6" s="217" t="s">
        <v>306</v>
      </c>
      <c r="G6" s="176" t="s">
        <v>307</v>
      </c>
    </row>
    <row r="7" spans="1:8" ht="24" x14ac:dyDescent="0.2">
      <c r="A7" s="218">
        <v>1</v>
      </c>
      <c r="B7" s="177" t="s">
        <v>308</v>
      </c>
      <c r="C7" s="213" t="s">
        <v>484</v>
      </c>
      <c r="D7" s="218">
        <v>1</v>
      </c>
      <c r="E7" s="218" t="s">
        <v>249</v>
      </c>
      <c r="F7" s="238">
        <f>SUM(G110)</f>
        <v>0</v>
      </c>
      <c r="G7" s="178">
        <f>SUM(D7*F7)</f>
        <v>0</v>
      </c>
    </row>
    <row r="8" spans="1:8" x14ac:dyDescent="0.2">
      <c r="A8" s="218">
        <v>2</v>
      </c>
      <c r="B8" s="177" t="s">
        <v>311</v>
      </c>
      <c r="C8" s="213" t="s">
        <v>485</v>
      </c>
      <c r="D8" s="218">
        <v>1</v>
      </c>
      <c r="E8" s="218" t="s">
        <v>249</v>
      </c>
      <c r="F8" s="238">
        <f>SUM(G119)</f>
        <v>0</v>
      </c>
      <c r="G8" s="178">
        <f>SUM(D8*F8)</f>
        <v>0</v>
      </c>
    </row>
    <row r="9" spans="1:8" ht="15" x14ac:dyDescent="0.25">
      <c r="A9" s="221"/>
      <c r="B9" s="26"/>
      <c r="C9" s="257" t="s">
        <v>307</v>
      </c>
      <c r="D9" s="219"/>
      <c r="E9" s="219"/>
      <c r="F9" s="219"/>
      <c r="G9" s="180">
        <f>SUM(G7:G8)</f>
        <v>0</v>
      </c>
      <c r="H9" s="212" t="s">
        <v>310</v>
      </c>
    </row>
    <row r="10" spans="1:8" x14ac:dyDescent="0.2">
      <c r="B10" s="181"/>
      <c r="C10" s="258"/>
      <c r="D10" s="235"/>
      <c r="E10" s="235"/>
      <c r="F10" s="235"/>
      <c r="G10" s="182"/>
      <c r="H10" s="211" t="s">
        <v>313</v>
      </c>
    </row>
    <row r="12" spans="1:8" ht="15.75" x14ac:dyDescent="0.25">
      <c r="C12" s="255" t="s">
        <v>314</v>
      </c>
    </row>
    <row r="13" spans="1:8" x14ac:dyDescent="0.2">
      <c r="A13" s="217" t="s">
        <v>303</v>
      </c>
      <c r="B13" s="175" t="s">
        <v>61</v>
      </c>
      <c r="C13" s="256" t="s">
        <v>304</v>
      </c>
      <c r="D13" s="217"/>
      <c r="E13" s="217" t="s">
        <v>305</v>
      </c>
      <c r="F13" s="217" t="s">
        <v>306</v>
      </c>
      <c r="G13" s="176" t="s">
        <v>307</v>
      </c>
    </row>
    <row r="14" spans="1:8" x14ac:dyDescent="0.2">
      <c r="A14" s="218">
        <v>1</v>
      </c>
      <c r="B14" s="177" t="s">
        <v>253</v>
      </c>
      <c r="C14" s="213" t="s">
        <v>315</v>
      </c>
      <c r="D14" s="218">
        <v>4</v>
      </c>
      <c r="E14" s="218" t="s">
        <v>103</v>
      </c>
      <c r="F14" s="234"/>
      <c r="G14" s="178">
        <f>SUM(D14*F14)</f>
        <v>0</v>
      </c>
    </row>
    <row r="15" spans="1:8" ht="24" x14ac:dyDescent="0.2">
      <c r="A15" s="218">
        <v>2</v>
      </c>
      <c r="B15" s="177" t="s">
        <v>254</v>
      </c>
      <c r="C15" s="213" t="s">
        <v>316</v>
      </c>
      <c r="D15" s="218">
        <v>2</v>
      </c>
      <c r="E15" s="218" t="s">
        <v>103</v>
      </c>
      <c r="F15" s="234"/>
      <c r="G15" s="178">
        <f t="shared" ref="G15:G19" si="0">SUM(D15*F15)</f>
        <v>0</v>
      </c>
    </row>
    <row r="16" spans="1:8" x14ac:dyDescent="0.2">
      <c r="A16" s="218">
        <v>3</v>
      </c>
      <c r="B16" s="177" t="s">
        <v>255</v>
      </c>
      <c r="C16" s="213" t="s">
        <v>256</v>
      </c>
      <c r="D16" s="218">
        <v>1</v>
      </c>
      <c r="E16" s="218" t="s">
        <v>103</v>
      </c>
      <c r="F16" s="234"/>
      <c r="G16" s="178">
        <f t="shared" si="0"/>
        <v>0</v>
      </c>
    </row>
    <row r="17" spans="1:8" x14ac:dyDescent="0.2">
      <c r="A17" s="218">
        <v>4</v>
      </c>
      <c r="B17" s="177" t="s">
        <v>257</v>
      </c>
      <c r="C17" s="213" t="s">
        <v>317</v>
      </c>
      <c r="D17" s="218">
        <v>6</v>
      </c>
      <c r="E17" s="218" t="s">
        <v>103</v>
      </c>
      <c r="F17" s="234"/>
      <c r="G17" s="178">
        <f t="shared" si="0"/>
        <v>0</v>
      </c>
    </row>
    <row r="18" spans="1:8" x14ac:dyDescent="0.2">
      <c r="A18" s="218">
        <v>5</v>
      </c>
      <c r="B18" s="177" t="s">
        <v>258</v>
      </c>
      <c r="C18" s="213" t="s">
        <v>259</v>
      </c>
      <c r="D18" s="218">
        <v>6</v>
      </c>
      <c r="E18" s="218" t="s">
        <v>103</v>
      </c>
      <c r="F18" s="234"/>
      <c r="G18" s="178">
        <f t="shared" si="0"/>
        <v>0</v>
      </c>
    </row>
    <row r="19" spans="1:8" x14ac:dyDescent="0.2">
      <c r="A19" s="218">
        <v>6</v>
      </c>
      <c r="B19" s="177" t="s">
        <v>260</v>
      </c>
      <c r="C19" s="213" t="s">
        <v>261</v>
      </c>
      <c r="D19" s="218">
        <v>10</v>
      </c>
      <c r="E19" s="218" t="s">
        <v>103</v>
      </c>
      <c r="F19" s="234"/>
      <c r="G19" s="178">
        <f t="shared" si="0"/>
        <v>0</v>
      </c>
    </row>
    <row r="20" spans="1:8" ht="15" x14ac:dyDescent="0.25">
      <c r="A20" s="221"/>
      <c r="B20" s="26"/>
      <c r="C20" s="257" t="s">
        <v>307</v>
      </c>
      <c r="D20" s="219"/>
      <c r="E20" s="219"/>
      <c r="F20" s="219"/>
      <c r="G20" s="180">
        <f>SUM(G14:G19)</f>
        <v>0</v>
      </c>
    </row>
    <row r="21" spans="1:8" x14ac:dyDescent="0.2">
      <c r="B21" s="181"/>
      <c r="C21" s="258"/>
      <c r="D21" s="235"/>
      <c r="E21" s="235"/>
      <c r="F21" s="235"/>
      <c r="G21" s="182"/>
    </row>
    <row r="23" spans="1:8" ht="15.75" x14ac:dyDescent="0.25">
      <c r="C23" s="255" t="s">
        <v>318</v>
      </c>
    </row>
    <row r="24" spans="1:8" x14ac:dyDescent="0.2">
      <c r="A24" s="217" t="s">
        <v>303</v>
      </c>
      <c r="B24" s="175" t="s">
        <v>61</v>
      </c>
      <c r="C24" s="256" t="s">
        <v>304</v>
      </c>
      <c r="D24" s="217"/>
      <c r="E24" s="217" t="s">
        <v>305</v>
      </c>
      <c r="F24" s="217" t="s">
        <v>306</v>
      </c>
      <c r="G24" s="176" t="s">
        <v>307</v>
      </c>
    </row>
    <row r="25" spans="1:8" x14ac:dyDescent="0.2">
      <c r="A25" s="218">
        <v>1</v>
      </c>
      <c r="B25" s="177" t="s">
        <v>212</v>
      </c>
      <c r="C25" s="213" t="s">
        <v>213</v>
      </c>
      <c r="D25" s="218">
        <v>0.5</v>
      </c>
      <c r="E25" s="218" t="s">
        <v>78</v>
      </c>
      <c r="F25" s="234"/>
      <c r="G25" s="178">
        <f t="shared" ref="G25:G49" si="1">SUM(D25*F25)</f>
        <v>0</v>
      </c>
    </row>
    <row r="26" spans="1:8" ht="24" x14ac:dyDescent="0.2">
      <c r="A26" s="218">
        <v>2</v>
      </c>
      <c r="B26" s="177" t="s">
        <v>214</v>
      </c>
      <c r="C26" s="213" t="s">
        <v>319</v>
      </c>
      <c r="D26" s="218">
        <v>49</v>
      </c>
      <c r="E26" s="218" t="s">
        <v>68</v>
      </c>
      <c r="F26" s="234"/>
      <c r="G26" s="178">
        <f t="shared" si="1"/>
        <v>0</v>
      </c>
      <c r="H26" s="369" t="s">
        <v>313</v>
      </c>
    </row>
    <row r="27" spans="1:8" ht="24" x14ac:dyDescent="0.2">
      <c r="A27" s="218">
        <v>3</v>
      </c>
      <c r="B27" s="177" t="s">
        <v>215</v>
      </c>
      <c r="C27" s="213" t="s">
        <v>216</v>
      </c>
      <c r="D27" s="218">
        <v>3</v>
      </c>
      <c r="E27" s="218" t="s">
        <v>68</v>
      </c>
      <c r="F27" s="234"/>
      <c r="G27" s="178">
        <f t="shared" si="1"/>
        <v>0</v>
      </c>
      <c r="H27" s="369"/>
    </row>
    <row r="28" spans="1:8" ht="24" x14ac:dyDescent="0.2">
      <c r="A28" s="218">
        <v>4</v>
      </c>
      <c r="B28" s="177" t="s">
        <v>217</v>
      </c>
      <c r="C28" s="213" t="s">
        <v>320</v>
      </c>
      <c r="D28" s="218">
        <v>11</v>
      </c>
      <c r="E28" s="218" t="s">
        <v>68</v>
      </c>
      <c r="F28" s="234"/>
      <c r="G28" s="178">
        <f t="shared" si="1"/>
        <v>0</v>
      </c>
      <c r="H28" s="369"/>
    </row>
    <row r="29" spans="1:8" ht="24" x14ac:dyDescent="0.2">
      <c r="A29" s="218">
        <v>5</v>
      </c>
      <c r="B29" s="177" t="s">
        <v>218</v>
      </c>
      <c r="C29" s="213" t="s">
        <v>321</v>
      </c>
      <c r="D29" s="218">
        <v>4</v>
      </c>
      <c r="E29" s="218" t="s">
        <v>68</v>
      </c>
      <c r="F29" s="234"/>
      <c r="G29" s="178">
        <f t="shared" si="1"/>
        <v>0</v>
      </c>
      <c r="H29" s="369"/>
    </row>
    <row r="30" spans="1:8" ht="24" x14ac:dyDescent="0.2">
      <c r="A30" s="218">
        <v>6</v>
      </c>
      <c r="B30" s="177" t="s">
        <v>219</v>
      </c>
      <c r="C30" s="213" t="s">
        <v>322</v>
      </c>
      <c r="D30" s="218">
        <v>3</v>
      </c>
      <c r="E30" s="218" t="s">
        <v>68</v>
      </c>
      <c r="F30" s="234"/>
      <c r="G30" s="178">
        <f t="shared" si="1"/>
        <v>0</v>
      </c>
      <c r="H30" s="369"/>
    </row>
    <row r="31" spans="1:8" x14ac:dyDescent="0.2">
      <c r="A31" s="218">
        <v>7</v>
      </c>
      <c r="B31" s="177" t="s">
        <v>220</v>
      </c>
      <c r="C31" s="213" t="s">
        <v>221</v>
      </c>
      <c r="D31" s="218">
        <v>49</v>
      </c>
      <c r="E31" s="218" t="s">
        <v>68</v>
      </c>
      <c r="F31" s="234"/>
      <c r="G31" s="178">
        <f t="shared" si="1"/>
        <v>0</v>
      </c>
      <c r="H31" s="369"/>
    </row>
    <row r="32" spans="1:8" x14ac:dyDescent="0.2">
      <c r="A32" s="218">
        <v>8</v>
      </c>
      <c r="B32" s="177" t="s">
        <v>222</v>
      </c>
      <c r="C32" s="213" t="s">
        <v>223</v>
      </c>
      <c r="D32" s="218">
        <v>32</v>
      </c>
      <c r="E32" s="218" t="s">
        <v>68</v>
      </c>
      <c r="F32" s="234"/>
      <c r="G32" s="178">
        <f t="shared" si="1"/>
        <v>0</v>
      </c>
      <c r="H32" s="369"/>
    </row>
    <row r="33" spans="1:21" x14ac:dyDescent="0.2">
      <c r="A33" s="218">
        <v>9</v>
      </c>
      <c r="B33" s="177" t="s">
        <v>224</v>
      </c>
      <c r="C33" s="213" t="s">
        <v>323</v>
      </c>
      <c r="D33" s="218">
        <v>5</v>
      </c>
      <c r="E33" s="218" t="s">
        <v>68</v>
      </c>
      <c r="F33" s="234"/>
      <c r="G33" s="178">
        <f t="shared" si="1"/>
        <v>0</v>
      </c>
      <c r="H33" s="369"/>
    </row>
    <row r="34" spans="1:21" s="177" customFormat="1" x14ac:dyDescent="0.2">
      <c r="A34" s="218">
        <v>10</v>
      </c>
      <c r="B34" s="177" t="s">
        <v>225</v>
      </c>
      <c r="C34" s="213" t="s">
        <v>324</v>
      </c>
      <c r="D34" s="218">
        <v>42</v>
      </c>
      <c r="E34" s="218" t="s">
        <v>68</v>
      </c>
      <c r="F34" s="234"/>
      <c r="G34" s="178">
        <f t="shared" si="1"/>
        <v>0</v>
      </c>
      <c r="H34" s="369"/>
      <c r="I34"/>
      <c r="J34"/>
      <c r="K34"/>
      <c r="L34"/>
      <c r="M34"/>
      <c r="N34"/>
      <c r="O34"/>
      <c r="P34"/>
      <c r="Q34"/>
      <c r="R34"/>
      <c r="S34"/>
      <c r="T34"/>
      <c r="U34"/>
    </row>
    <row r="35" spans="1:21" ht="24" x14ac:dyDescent="0.2">
      <c r="A35" s="218">
        <v>11</v>
      </c>
      <c r="B35" s="177" t="s">
        <v>226</v>
      </c>
      <c r="C35" s="213" t="s">
        <v>325</v>
      </c>
      <c r="D35" s="218">
        <v>14</v>
      </c>
      <c r="E35" s="218" t="s">
        <v>68</v>
      </c>
      <c r="F35" s="234"/>
      <c r="G35" s="178">
        <f t="shared" si="1"/>
        <v>0</v>
      </c>
      <c r="H35" s="369"/>
    </row>
    <row r="36" spans="1:21" ht="24" x14ac:dyDescent="0.2">
      <c r="A36" s="218">
        <v>12</v>
      </c>
      <c r="B36" s="177" t="s">
        <v>227</v>
      </c>
      <c r="C36" s="213" t="s">
        <v>326</v>
      </c>
      <c r="D36" s="218">
        <v>1</v>
      </c>
      <c r="E36" s="218" t="s">
        <v>68</v>
      </c>
      <c r="F36" s="234"/>
      <c r="G36" s="178">
        <f t="shared" si="1"/>
        <v>0</v>
      </c>
      <c r="H36" s="370" t="s">
        <v>313</v>
      </c>
    </row>
    <row r="37" spans="1:21" ht="24" x14ac:dyDescent="0.2">
      <c r="A37" s="218">
        <v>13</v>
      </c>
      <c r="B37" s="177" t="s">
        <v>228</v>
      </c>
      <c r="C37" s="213" t="s">
        <v>327</v>
      </c>
      <c r="D37" s="218">
        <v>12</v>
      </c>
      <c r="E37" s="218" t="s">
        <v>68</v>
      </c>
      <c r="F37" s="234"/>
      <c r="G37" s="178">
        <f t="shared" si="1"/>
        <v>0</v>
      </c>
      <c r="H37" s="370"/>
    </row>
    <row r="38" spans="1:21" x14ac:dyDescent="0.2">
      <c r="A38" s="218">
        <v>14</v>
      </c>
      <c r="B38" s="177" t="s">
        <v>229</v>
      </c>
      <c r="C38" s="213" t="s">
        <v>230</v>
      </c>
      <c r="D38" s="218">
        <v>6</v>
      </c>
      <c r="E38" s="218" t="s">
        <v>68</v>
      </c>
      <c r="F38" s="234"/>
      <c r="G38" s="178">
        <f t="shared" si="1"/>
        <v>0</v>
      </c>
      <c r="H38" s="370"/>
    </row>
    <row r="39" spans="1:21" x14ac:dyDescent="0.2">
      <c r="A39" s="218">
        <v>15</v>
      </c>
      <c r="B39" s="177" t="s">
        <v>231</v>
      </c>
      <c r="C39" s="213" t="s">
        <v>328</v>
      </c>
      <c r="D39" s="218">
        <v>1</v>
      </c>
      <c r="E39" s="218" t="s">
        <v>68</v>
      </c>
      <c r="F39" s="234"/>
      <c r="G39" s="178">
        <f t="shared" si="1"/>
        <v>0</v>
      </c>
      <c r="H39" s="370"/>
    </row>
    <row r="40" spans="1:21" x14ac:dyDescent="0.2">
      <c r="A40" s="218">
        <v>16</v>
      </c>
      <c r="B40" s="177" t="s">
        <v>232</v>
      </c>
      <c r="C40" s="213" t="s">
        <v>329</v>
      </c>
      <c r="D40" s="218">
        <v>16</v>
      </c>
      <c r="E40" s="218" t="s">
        <v>68</v>
      </c>
      <c r="F40" s="234"/>
      <c r="G40" s="178">
        <f t="shared" si="1"/>
        <v>0</v>
      </c>
      <c r="H40" s="370"/>
    </row>
    <row r="41" spans="1:21" ht="24" x14ac:dyDescent="0.2">
      <c r="A41" s="218">
        <v>17</v>
      </c>
      <c r="B41" s="177" t="s">
        <v>233</v>
      </c>
      <c r="C41" s="213" t="s">
        <v>330</v>
      </c>
      <c r="D41" s="218">
        <v>85</v>
      </c>
      <c r="E41" s="218" t="s">
        <v>113</v>
      </c>
      <c r="F41" s="234"/>
      <c r="G41" s="178">
        <f t="shared" si="1"/>
        <v>0</v>
      </c>
      <c r="H41" s="370"/>
    </row>
    <row r="42" spans="1:21" x14ac:dyDescent="0.2">
      <c r="A42" s="218">
        <v>18</v>
      </c>
      <c r="B42" s="177" t="s">
        <v>234</v>
      </c>
      <c r="C42" s="213" t="s">
        <v>235</v>
      </c>
      <c r="D42" s="218">
        <v>15</v>
      </c>
      <c r="E42" s="218" t="s">
        <v>113</v>
      </c>
      <c r="F42" s="234"/>
      <c r="G42" s="178">
        <f t="shared" si="1"/>
        <v>0</v>
      </c>
      <c r="H42" s="370"/>
    </row>
    <row r="43" spans="1:21" x14ac:dyDescent="0.2">
      <c r="A43" s="218">
        <v>19</v>
      </c>
      <c r="B43" s="177" t="s">
        <v>236</v>
      </c>
      <c r="C43" s="213" t="s">
        <v>331</v>
      </c>
      <c r="D43" s="218">
        <v>1</v>
      </c>
      <c r="E43" s="218" t="s">
        <v>68</v>
      </c>
      <c r="F43" s="234"/>
      <c r="G43" s="178">
        <f t="shared" si="1"/>
        <v>0</v>
      </c>
      <c r="H43" s="370"/>
    </row>
    <row r="44" spans="1:21" ht="24" x14ac:dyDescent="0.2">
      <c r="A44" s="218">
        <v>20</v>
      </c>
      <c r="B44" s="177" t="s">
        <v>237</v>
      </c>
      <c r="C44" s="213" t="s">
        <v>238</v>
      </c>
      <c r="D44" s="218">
        <v>22</v>
      </c>
      <c r="E44" s="218" t="s">
        <v>68</v>
      </c>
      <c r="F44" s="234"/>
      <c r="G44" s="178">
        <f t="shared" si="1"/>
        <v>0</v>
      </c>
      <c r="H44" s="370"/>
    </row>
    <row r="45" spans="1:21" ht="24" x14ac:dyDescent="0.2">
      <c r="A45" s="218">
        <v>21</v>
      </c>
      <c r="B45" s="177" t="s">
        <v>239</v>
      </c>
      <c r="C45" s="213" t="s">
        <v>332</v>
      </c>
      <c r="D45" s="218">
        <v>2</v>
      </c>
      <c r="E45" s="218" t="s">
        <v>68</v>
      </c>
      <c r="F45" s="234"/>
      <c r="G45" s="178">
        <f t="shared" si="1"/>
        <v>0</v>
      </c>
      <c r="H45" s="370"/>
    </row>
    <row r="46" spans="1:21" ht="24" x14ac:dyDescent="0.2">
      <c r="A46" s="218">
        <v>22</v>
      </c>
      <c r="B46" s="177" t="s">
        <v>240</v>
      </c>
      <c r="C46" s="213" t="s">
        <v>241</v>
      </c>
      <c r="D46" s="218">
        <v>145</v>
      </c>
      <c r="E46" s="218" t="s">
        <v>113</v>
      </c>
      <c r="F46" s="234"/>
      <c r="G46" s="178">
        <f t="shared" si="1"/>
        <v>0</v>
      </c>
      <c r="H46" s="370"/>
    </row>
    <row r="47" spans="1:21" ht="24" x14ac:dyDescent="0.2">
      <c r="A47" s="218">
        <v>23</v>
      </c>
      <c r="B47" s="177" t="s">
        <v>333</v>
      </c>
      <c r="C47" s="213" t="s">
        <v>334</v>
      </c>
      <c r="D47" s="218">
        <v>225</v>
      </c>
      <c r="E47" s="218" t="s">
        <v>113</v>
      </c>
      <c r="F47" s="234"/>
      <c r="G47" s="178">
        <f t="shared" si="1"/>
        <v>0</v>
      </c>
      <c r="H47" s="370"/>
    </row>
    <row r="48" spans="1:21" ht="24" x14ac:dyDescent="0.2">
      <c r="A48" s="218">
        <v>24</v>
      </c>
      <c r="B48" s="177" t="s">
        <v>242</v>
      </c>
      <c r="C48" s="213" t="s">
        <v>335</v>
      </c>
      <c r="D48" s="218">
        <v>34</v>
      </c>
      <c r="E48" s="218" t="s">
        <v>113</v>
      </c>
      <c r="F48" s="234"/>
      <c r="G48" s="178">
        <f t="shared" si="1"/>
        <v>0</v>
      </c>
      <c r="H48" s="370"/>
    </row>
    <row r="49" spans="1:8" x14ac:dyDescent="0.2">
      <c r="A49" s="218">
        <v>25</v>
      </c>
      <c r="B49" s="177" t="s">
        <v>243</v>
      </c>
      <c r="C49" s="213" t="s">
        <v>336</v>
      </c>
      <c r="D49" s="218">
        <v>22</v>
      </c>
      <c r="E49" s="218" t="s">
        <v>113</v>
      </c>
      <c r="F49" s="234"/>
      <c r="G49" s="178">
        <f t="shared" si="1"/>
        <v>0</v>
      </c>
      <c r="H49" s="370"/>
    </row>
    <row r="50" spans="1:8" ht="15" x14ac:dyDescent="0.25">
      <c r="A50" s="221"/>
      <c r="B50" s="26"/>
      <c r="C50" s="257" t="s">
        <v>307</v>
      </c>
      <c r="D50" s="219"/>
      <c r="E50" s="219"/>
      <c r="F50" s="219"/>
      <c r="G50" s="180">
        <f>SUM(G25:G49)</f>
        <v>0</v>
      </c>
      <c r="H50" s="370"/>
    </row>
    <row r="51" spans="1:8" x14ac:dyDescent="0.2">
      <c r="B51" s="181"/>
      <c r="C51" s="258"/>
      <c r="D51" s="235"/>
      <c r="E51" s="235"/>
      <c r="F51" s="235"/>
      <c r="G51" s="182"/>
      <c r="H51" s="370"/>
    </row>
    <row r="52" spans="1:8" x14ac:dyDescent="0.2">
      <c r="H52" s="212"/>
    </row>
    <row r="53" spans="1:8" ht="15.75" x14ac:dyDescent="0.25">
      <c r="C53" s="255" t="s">
        <v>337</v>
      </c>
      <c r="H53" s="212"/>
    </row>
    <row r="54" spans="1:8" x14ac:dyDescent="0.2">
      <c r="A54" s="217" t="s">
        <v>303</v>
      </c>
      <c r="B54" s="175" t="s">
        <v>61</v>
      </c>
      <c r="C54" s="256" t="s">
        <v>304</v>
      </c>
      <c r="D54" s="217"/>
      <c r="E54" s="217" t="s">
        <v>305</v>
      </c>
      <c r="F54" s="217" t="s">
        <v>306</v>
      </c>
      <c r="G54" s="176" t="s">
        <v>307</v>
      </c>
      <c r="H54" s="212"/>
    </row>
    <row r="55" spans="1:8" ht="24" x14ac:dyDescent="0.2">
      <c r="A55" s="218">
        <v>1</v>
      </c>
      <c r="B55" s="177" t="s">
        <v>338</v>
      </c>
      <c r="C55" s="213" t="s">
        <v>339</v>
      </c>
      <c r="D55" s="218">
        <v>0.5</v>
      </c>
      <c r="E55" s="218" t="s">
        <v>78</v>
      </c>
      <c r="F55" s="234"/>
      <c r="G55" s="178">
        <f t="shared" ref="G55:G59" si="2">SUM(D55*F55)</f>
        <v>0</v>
      </c>
      <c r="H55" s="212"/>
    </row>
    <row r="56" spans="1:8" x14ac:dyDescent="0.2">
      <c r="A56" s="218">
        <v>2</v>
      </c>
      <c r="B56" s="177" t="s">
        <v>340</v>
      </c>
      <c r="C56" s="213" t="s">
        <v>341</v>
      </c>
      <c r="D56" s="218">
        <v>1</v>
      </c>
      <c r="E56" s="218" t="s">
        <v>68</v>
      </c>
      <c r="F56" s="234"/>
      <c r="G56" s="178">
        <f t="shared" si="2"/>
        <v>0</v>
      </c>
      <c r="H56" s="212"/>
    </row>
    <row r="57" spans="1:8" ht="24" x14ac:dyDescent="0.2">
      <c r="A57" s="218">
        <v>3</v>
      </c>
      <c r="B57" s="177" t="s">
        <v>340</v>
      </c>
      <c r="C57" s="213" t="s">
        <v>342</v>
      </c>
      <c r="D57" s="218">
        <v>12</v>
      </c>
      <c r="E57" s="218" t="s">
        <v>68</v>
      </c>
      <c r="F57" s="234"/>
      <c r="G57" s="178">
        <f t="shared" si="2"/>
        <v>0</v>
      </c>
      <c r="H57" s="370" t="s">
        <v>313</v>
      </c>
    </row>
    <row r="58" spans="1:8" ht="24" x14ac:dyDescent="0.2">
      <c r="A58" s="218">
        <v>4</v>
      </c>
      <c r="B58" s="177" t="s">
        <v>251</v>
      </c>
      <c r="C58" s="213" t="s">
        <v>252</v>
      </c>
      <c r="D58" s="218">
        <v>7.5</v>
      </c>
      <c r="E58" s="218" t="s">
        <v>68</v>
      </c>
      <c r="F58" s="234"/>
      <c r="G58" s="178">
        <f t="shared" si="2"/>
        <v>0</v>
      </c>
      <c r="H58" s="370"/>
    </row>
    <row r="59" spans="1:8" x14ac:dyDescent="0.2">
      <c r="A59" s="218">
        <v>5</v>
      </c>
      <c r="B59" s="177" t="s">
        <v>250</v>
      </c>
      <c r="C59" s="213" t="s">
        <v>343</v>
      </c>
      <c r="D59" s="218">
        <v>1</v>
      </c>
      <c r="E59" s="218" t="s">
        <v>68</v>
      </c>
      <c r="F59" s="234"/>
      <c r="G59" s="178">
        <f t="shared" si="2"/>
        <v>0</v>
      </c>
      <c r="H59" s="370"/>
    </row>
    <row r="60" spans="1:8" ht="15" x14ac:dyDescent="0.25">
      <c r="A60" s="221"/>
      <c r="B60" s="26"/>
      <c r="C60" s="257" t="s">
        <v>307</v>
      </c>
      <c r="D60" s="219"/>
      <c r="E60" s="219"/>
      <c r="F60" s="219"/>
      <c r="G60" s="180">
        <f>SUM(G55:G59)</f>
        <v>0</v>
      </c>
      <c r="H60" s="370"/>
    </row>
    <row r="61" spans="1:8" x14ac:dyDescent="0.2">
      <c r="B61" s="181"/>
      <c r="C61" s="258"/>
      <c r="D61" s="235"/>
      <c r="E61" s="235"/>
      <c r="F61" s="235"/>
      <c r="G61" s="182"/>
      <c r="H61" s="370"/>
    </row>
    <row r="62" spans="1:8" x14ac:dyDescent="0.2">
      <c r="H62" s="212"/>
    </row>
    <row r="63" spans="1:8" ht="15.75" x14ac:dyDescent="0.25">
      <c r="C63" s="255" t="s">
        <v>344</v>
      </c>
      <c r="H63" s="212"/>
    </row>
    <row r="64" spans="1:8" x14ac:dyDescent="0.2">
      <c r="A64" s="217" t="s">
        <v>303</v>
      </c>
      <c r="B64" s="175" t="s">
        <v>61</v>
      </c>
      <c r="C64" s="256" t="s">
        <v>304</v>
      </c>
      <c r="D64" s="217"/>
      <c r="E64" s="217" t="s">
        <v>305</v>
      </c>
      <c r="F64" s="217" t="s">
        <v>306</v>
      </c>
      <c r="G64" s="176" t="s">
        <v>307</v>
      </c>
      <c r="H64" s="212"/>
    </row>
    <row r="65" spans="1:8" x14ac:dyDescent="0.2">
      <c r="A65" s="218">
        <v>1</v>
      </c>
      <c r="B65" s="177" t="s">
        <v>345</v>
      </c>
      <c r="C65" s="213" t="s">
        <v>244</v>
      </c>
      <c r="D65" s="218">
        <v>98</v>
      </c>
      <c r="E65" s="218" t="s">
        <v>68</v>
      </c>
      <c r="F65" s="234"/>
      <c r="G65" s="178">
        <f t="shared" ref="G65:G72" si="3">SUM(D65*F65)</f>
        <v>0</v>
      </c>
      <c r="H65" s="212"/>
    </row>
    <row r="66" spans="1:8" x14ac:dyDescent="0.2">
      <c r="A66" s="218">
        <v>2</v>
      </c>
      <c r="B66" s="177" t="s">
        <v>346</v>
      </c>
      <c r="C66" s="213" t="s">
        <v>347</v>
      </c>
      <c r="D66" s="218">
        <v>49</v>
      </c>
      <c r="E66" s="218" t="s">
        <v>68</v>
      </c>
      <c r="F66" s="234"/>
      <c r="G66" s="178">
        <f t="shared" si="3"/>
        <v>0</v>
      </c>
      <c r="H66" s="212"/>
    </row>
    <row r="67" spans="1:8" x14ac:dyDescent="0.2">
      <c r="A67" s="218">
        <v>3</v>
      </c>
      <c r="B67" s="177" t="s">
        <v>348</v>
      </c>
      <c r="C67" s="213" t="s">
        <v>349</v>
      </c>
      <c r="D67" s="218">
        <v>3</v>
      </c>
      <c r="E67" s="218" t="s">
        <v>68</v>
      </c>
      <c r="F67" s="234"/>
      <c r="G67" s="178">
        <f t="shared" si="3"/>
        <v>0</v>
      </c>
      <c r="H67" s="370" t="s">
        <v>313</v>
      </c>
    </row>
    <row r="68" spans="1:8" x14ac:dyDescent="0.2">
      <c r="A68" s="218">
        <v>4</v>
      </c>
      <c r="B68" s="177" t="s">
        <v>350</v>
      </c>
      <c r="C68" s="213" t="s">
        <v>351</v>
      </c>
      <c r="D68" s="218">
        <v>11</v>
      </c>
      <c r="E68" s="218" t="s">
        <v>68</v>
      </c>
      <c r="F68" s="234"/>
      <c r="G68" s="178">
        <f t="shared" si="3"/>
        <v>0</v>
      </c>
      <c r="H68" s="370"/>
    </row>
    <row r="69" spans="1:8" x14ac:dyDescent="0.2">
      <c r="A69" s="218">
        <v>5</v>
      </c>
      <c r="B69" s="177" t="s">
        <v>248</v>
      </c>
      <c r="C69" s="213" t="s">
        <v>352</v>
      </c>
      <c r="D69" s="218">
        <v>4</v>
      </c>
      <c r="E69" s="218" t="s">
        <v>68</v>
      </c>
      <c r="F69" s="234"/>
      <c r="G69" s="178">
        <f t="shared" si="3"/>
        <v>0</v>
      </c>
      <c r="H69" s="370"/>
    </row>
    <row r="70" spans="1:8" x14ac:dyDescent="0.2">
      <c r="A70" s="218">
        <v>6</v>
      </c>
      <c r="B70" s="177" t="s">
        <v>247</v>
      </c>
      <c r="C70" s="213" t="s">
        <v>353</v>
      </c>
      <c r="D70" s="218">
        <v>3</v>
      </c>
      <c r="E70" s="218" t="s">
        <v>68</v>
      </c>
      <c r="F70" s="234"/>
      <c r="G70" s="178">
        <f t="shared" si="3"/>
        <v>0</v>
      </c>
      <c r="H70" s="370"/>
    </row>
    <row r="71" spans="1:8" x14ac:dyDescent="0.2">
      <c r="A71" s="218">
        <v>7</v>
      </c>
      <c r="B71" s="177" t="s">
        <v>246</v>
      </c>
      <c r="C71" s="213" t="s">
        <v>354</v>
      </c>
      <c r="D71" s="218">
        <v>32</v>
      </c>
      <c r="E71" s="218" t="s">
        <v>68</v>
      </c>
      <c r="F71" s="234"/>
      <c r="G71" s="178">
        <f t="shared" si="3"/>
        <v>0</v>
      </c>
      <c r="H71" s="370" t="s">
        <v>313</v>
      </c>
    </row>
    <row r="72" spans="1:8" x14ac:dyDescent="0.2">
      <c r="A72" s="218">
        <v>8</v>
      </c>
      <c r="B72" s="177" t="s">
        <v>245</v>
      </c>
      <c r="C72" s="213" t="s">
        <v>355</v>
      </c>
      <c r="D72" s="218">
        <v>85</v>
      </c>
      <c r="E72" s="218" t="s">
        <v>113</v>
      </c>
      <c r="F72" s="234"/>
      <c r="G72" s="178">
        <f t="shared" si="3"/>
        <v>0</v>
      </c>
      <c r="H72" s="370"/>
    </row>
    <row r="73" spans="1:8" ht="15" x14ac:dyDescent="0.25">
      <c r="A73" s="221"/>
      <c r="B73" s="26"/>
      <c r="C73" s="257" t="s">
        <v>307</v>
      </c>
      <c r="D73" s="219"/>
      <c r="E73" s="219"/>
      <c r="F73" s="219"/>
      <c r="G73" s="180">
        <f>SUM(G65:G72)</f>
        <v>0</v>
      </c>
      <c r="H73" s="370"/>
    </row>
    <row r="74" spans="1:8" x14ac:dyDescent="0.2">
      <c r="B74" s="181"/>
      <c r="C74" s="258"/>
      <c r="D74" s="235"/>
      <c r="E74" s="235"/>
      <c r="F74" s="235"/>
      <c r="G74" s="182"/>
      <c r="H74" s="370"/>
    </row>
    <row r="75" spans="1:8" x14ac:dyDescent="0.2">
      <c r="H75" s="212"/>
    </row>
    <row r="76" spans="1:8" ht="15.75" x14ac:dyDescent="0.25">
      <c r="C76" s="255" t="s">
        <v>344</v>
      </c>
      <c r="H76" s="212"/>
    </row>
    <row r="77" spans="1:8" x14ac:dyDescent="0.2">
      <c r="A77" s="217" t="s">
        <v>303</v>
      </c>
      <c r="B77" s="175" t="s">
        <v>61</v>
      </c>
      <c r="C77" s="256" t="s">
        <v>304</v>
      </c>
      <c r="D77" s="217"/>
      <c r="E77" s="217" t="s">
        <v>305</v>
      </c>
      <c r="F77" s="217" t="s">
        <v>306</v>
      </c>
      <c r="G77" s="176" t="s">
        <v>307</v>
      </c>
      <c r="H77" s="212"/>
    </row>
    <row r="78" spans="1:8" x14ac:dyDescent="0.2">
      <c r="A78" s="218">
        <v>1</v>
      </c>
      <c r="B78" s="177" t="s">
        <v>356</v>
      </c>
      <c r="C78" s="213" t="s">
        <v>357</v>
      </c>
      <c r="D78" s="218">
        <v>5</v>
      </c>
      <c r="E78" s="218" t="s">
        <v>68</v>
      </c>
      <c r="F78" s="234"/>
      <c r="G78" s="178">
        <f t="shared" ref="G78:G81" si="4">SUM(D78*F78)</f>
        <v>0</v>
      </c>
      <c r="H78" s="212"/>
    </row>
    <row r="79" spans="1:8" x14ac:dyDescent="0.2">
      <c r="A79" s="218">
        <v>2</v>
      </c>
      <c r="B79" s="177" t="s">
        <v>358</v>
      </c>
      <c r="C79" s="213" t="s">
        <v>359</v>
      </c>
      <c r="D79" s="218">
        <v>5</v>
      </c>
      <c r="E79" s="218" t="s">
        <v>68</v>
      </c>
      <c r="F79" s="234"/>
      <c r="G79" s="178">
        <f t="shared" si="4"/>
        <v>0</v>
      </c>
      <c r="H79" s="212"/>
    </row>
    <row r="80" spans="1:8" x14ac:dyDescent="0.2">
      <c r="A80" s="218">
        <v>3</v>
      </c>
      <c r="B80" s="177" t="s">
        <v>360</v>
      </c>
      <c r="C80" s="213" t="s">
        <v>361</v>
      </c>
      <c r="D80" s="218">
        <v>5</v>
      </c>
      <c r="E80" s="218" t="s">
        <v>68</v>
      </c>
      <c r="F80" s="234"/>
      <c r="G80" s="178">
        <f t="shared" si="4"/>
        <v>0</v>
      </c>
      <c r="H80" s="370" t="s">
        <v>313</v>
      </c>
    </row>
    <row r="81" spans="1:8" ht="24" x14ac:dyDescent="0.2">
      <c r="A81" s="218">
        <v>4</v>
      </c>
      <c r="B81" s="177" t="s">
        <v>362</v>
      </c>
      <c r="C81" s="213" t="s">
        <v>363</v>
      </c>
      <c r="D81" s="218">
        <v>56</v>
      </c>
      <c r="E81" s="218" t="s">
        <v>68</v>
      </c>
      <c r="F81" s="234"/>
      <c r="G81" s="178">
        <f t="shared" si="4"/>
        <v>0</v>
      </c>
      <c r="H81" s="370"/>
    </row>
    <row r="82" spans="1:8" ht="15" x14ac:dyDescent="0.25">
      <c r="A82" s="221"/>
      <c r="B82" s="26"/>
      <c r="C82" s="257" t="s">
        <v>307</v>
      </c>
      <c r="D82" s="219"/>
      <c r="E82" s="219"/>
      <c r="F82" s="219"/>
      <c r="G82" s="180">
        <f>SUM(G78:G81)</f>
        <v>0</v>
      </c>
      <c r="H82" s="370"/>
    </row>
    <row r="83" spans="1:8" x14ac:dyDescent="0.2">
      <c r="B83" s="181"/>
      <c r="C83" s="258"/>
      <c r="D83" s="235"/>
      <c r="E83" s="235"/>
      <c r="F83" s="235"/>
      <c r="G83" s="182"/>
      <c r="H83" s="370"/>
    </row>
    <row r="84" spans="1:8" x14ac:dyDescent="0.2">
      <c r="H84" s="212"/>
    </row>
    <row r="85" spans="1:8" ht="15.75" x14ac:dyDescent="0.25">
      <c r="C85" s="255" t="s">
        <v>364</v>
      </c>
      <c r="H85" s="212"/>
    </row>
    <row r="86" spans="1:8" x14ac:dyDescent="0.2">
      <c r="A86" s="217" t="s">
        <v>303</v>
      </c>
      <c r="B86" s="175" t="s">
        <v>61</v>
      </c>
      <c r="C86" s="256" t="s">
        <v>304</v>
      </c>
      <c r="D86" s="217"/>
      <c r="E86" s="217" t="s">
        <v>305</v>
      </c>
      <c r="F86" s="217" t="s">
        <v>306</v>
      </c>
      <c r="G86" s="176" t="s">
        <v>307</v>
      </c>
      <c r="H86" s="212"/>
    </row>
    <row r="87" spans="1:8" x14ac:dyDescent="0.2">
      <c r="A87" s="218">
        <v>1</v>
      </c>
      <c r="B87" s="177" t="s">
        <v>365</v>
      </c>
      <c r="C87" s="213" t="s">
        <v>366</v>
      </c>
      <c r="D87" s="218">
        <v>152.25</v>
      </c>
      <c r="E87" s="218" t="s">
        <v>113</v>
      </c>
      <c r="F87" s="234"/>
      <c r="G87" s="178">
        <f t="shared" ref="G87:G90" si="5">SUM(D87*F87)</f>
        <v>0</v>
      </c>
      <c r="H87" s="212"/>
    </row>
    <row r="88" spans="1:8" x14ac:dyDescent="0.2">
      <c r="A88" s="218">
        <v>2</v>
      </c>
      <c r="B88" s="177" t="s">
        <v>368</v>
      </c>
      <c r="C88" s="213" t="s">
        <v>369</v>
      </c>
      <c r="D88" s="218">
        <v>236.25</v>
      </c>
      <c r="E88" s="218" t="s">
        <v>113</v>
      </c>
      <c r="F88" s="234"/>
      <c r="G88" s="178">
        <f t="shared" si="5"/>
        <v>0</v>
      </c>
      <c r="H88" s="212"/>
    </row>
    <row r="89" spans="1:8" x14ac:dyDescent="0.2">
      <c r="A89" s="218">
        <v>3</v>
      </c>
      <c r="B89" s="177" t="s">
        <v>370</v>
      </c>
      <c r="C89" s="213" t="s">
        <v>371</v>
      </c>
      <c r="D89" s="218">
        <v>35.700000000000003</v>
      </c>
      <c r="E89" s="218" t="s">
        <v>113</v>
      </c>
      <c r="F89" s="234"/>
      <c r="G89" s="178">
        <f t="shared" si="5"/>
        <v>0</v>
      </c>
      <c r="H89" s="367" t="s">
        <v>367</v>
      </c>
    </row>
    <row r="90" spans="1:8" x14ac:dyDescent="0.2">
      <c r="A90" s="218">
        <v>4</v>
      </c>
      <c r="B90" s="177" t="s">
        <v>372</v>
      </c>
      <c r="C90" s="213" t="s">
        <v>373</v>
      </c>
      <c r="D90" s="218">
        <v>23.1</v>
      </c>
      <c r="E90" s="218" t="s">
        <v>113</v>
      </c>
      <c r="F90" s="234"/>
      <c r="G90" s="178">
        <f t="shared" si="5"/>
        <v>0</v>
      </c>
      <c r="H90" s="368"/>
    </row>
    <row r="91" spans="1:8" ht="15" x14ac:dyDescent="0.25">
      <c r="A91" s="221"/>
      <c r="B91" s="26"/>
      <c r="C91" s="257" t="s">
        <v>307</v>
      </c>
      <c r="D91" s="219"/>
      <c r="E91" s="219"/>
      <c r="F91" s="219"/>
      <c r="G91" s="180">
        <f>SUM(G87:G90)</f>
        <v>0</v>
      </c>
      <c r="H91" s="368"/>
    </row>
    <row r="92" spans="1:8" x14ac:dyDescent="0.2">
      <c r="H92" s="368"/>
    </row>
    <row r="96" spans="1:8" x14ac:dyDescent="0.2">
      <c r="A96" s="371" t="s">
        <v>374</v>
      </c>
      <c r="B96" s="371"/>
      <c r="C96" s="371"/>
      <c r="D96" s="236"/>
      <c r="E96" s="236"/>
      <c r="F96" s="236"/>
      <c r="G96" s="184"/>
    </row>
    <row r="97" spans="1:7" ht="15" x14ac:dyDescent="0.25">
      <c r="A97" s="372" t="s">
        <v>309</v>
      </c>
      <c r="B97" s="372"/>
      <c r="C97" s="372"/>
      <c r="D97" s="236"/>
      <c r="E97" s="236"/>
      <c r="F97" s="236"/>
      <c r="G97" s="184"/>
    </row>
    <row r="98" spans="1:7" x14ac:dyDescent="0.2">
      <c r="A98" s="373" t="s">
        <v>375</v>
      </c>
      <c r="B98" s="373"/>
      <c r="C98" s="373"/>
      <c r="D98" s="236"/>
      <c r="E98" s="236"/>
      <c r="F98" s="185"/>
      <c r="G98" s="185"/>
    </row>
    <row r="99" spans="1:7" x14ac:dyDescent="0.2">
      <c r="A99" s="186" t="s">
        <v>376</v>
      </c>
      <c r="B99" s="183" t="s">
        <v>377</v>
      </c>
      <c r="C99" s="183" t="s">
        <v>378</v>
      </c>
      <c r="D99" s="186" t="s">
        <v>379</v>
      </c>
      <c r="E99" s="186" t="s">
        <v>380</v>
      </c>
      <c r="F99" s="186" t="s">
        <v>381</v>
      </c>
      <c r="G99" s="187" t="s">
        <v>382</v>
      </c>
    </row>
    <row r="100" spans="1:7" x14ac:dyDescent="0.2">
      <c r="A100" s="188">
        <v>1</v>
      </c>
      <c r="B100" s="189" t="s">
        <v>383</v>
      </c>
      <c r="C100" s="262" t="s">
        <v>384</v>
      </c>
      <c r="D100" s="190">
        <v>1</v>
      </c>
      <c r="E100" s="188" t="s">
        <v>68</v>
      </c>
      <c r="F100" s="241"/>
      <c r="G100" s="242">
        <f>SUM(D100*F100)</f>
        <v>0</v>
      </c>
    </row>
    <row r="101" spans="1:7" x14ac:dyDescent="0.2">
      <c r="A101" s="188">
        <v>2</v>
      </c>
      <c r="B101" s="189"/>
      <c r="C101" s="263" t="s">
        <v>385</v>
      </c>
      <c r="D101" s="190">
        <v>4</v>
      </c>
      <c r="E101" s="188" t="s">
        <v>68</v>
      </c>
      <c r="F101" s="241"/>
      <c r="G101" s="242">
        <f t="shared" ref="G101:G107" si="6">SUM(D101*F101)</f>
        <v>0</v>
      </c>
    </row>
    <row r="102" spans="1:7" x14ac:dyDescent="0.2">
      <c r="A102" s="188">
        <v>3</v>
      </c>
      <c r="B102" s="189"/>
      <c r="C102" s="262" t="s">
        <v>386</v>
      </c>
      <c r="D102" s="190">
        <v>1</v>
      </c>
      <c r="E102" s="188" t="s">
        <v>68</v>
      </c>
      <c r="F102" s="241"/>
      <c r="G102" s="242">
        <f t="shared" si="6"/>
        <v>0</v>
      </c>
    </row>
    <row r="103" spans="1:7" x14ac:dyDescent="0.2">
      <c r="A103" s="188">
        <v>4</v>
      </c>
      <c r="B103" s="189"/>
      <c r="C103" s="262" t="s">
        <v>387</v>
      </c>
      <c r="D103" s="190">
        <v>15</v>
      </c>
      <c r="E103" s="188" t="s">
        <v>68</v>
      </c>
      <c r="F103" s="241"/>
      <c r="G103" s="242">
        <f t="shared" si="6"/>
        <v>0</v>
      </c>
    </row>
    <row r="104" spans="1:7" x14ac:dyDescent="0.2">
      <c r="A104" s="188">
        <v>5</v>
      </c>
      <c r="B104" s="189"/>
      <c r="C104" s="262" t="s">
        <v>388</v>
      </c>
      <c r="D104" s="190">
        <v>1</v>
      </c>
      <c r="E104" s="188" t="s">
        <v>68</v>
      </c>
      <c r="F104" s="241"/>
      <c r="G104" s="242">
        <f t="shared" si="6"/>
        <v>0</v>
      </c>
    </row>
    <row r="105" spans="1:7" x14ac:dyDescent="0.2">
      <c r="A105" s="188">
        <v>6</v>
      </c>
      <c r="B105" s="189" t="s">
        <v>389</v>
      </c>
      <c r="C105" s="262" t="s">
        <v>390</v>
      </c>
      <c r="D105" s="190">
        <v>2</v>
      </c>
      <c r="E105" s="188" t="s">
        <v>68</v>
      </c>
      <c r="F105" s="241"/>
      <c r="G105" s="242">
        <f t="shared" si="6"/>
        <v>0</v>
      </c>
    </row>
    <row r="106" spans="1:7" x14ac:dyDescent="0.2">
      <c r="A106" s="188">
        <v>7</v>
      </c>
      <c r="B106" s="191"/>
      <c r="C106" s="262" t="s">
        <v>391</v>
      </c>
      <c r="D106" s="190">
        <v>3</v>
      </c>
      <c r="E106" s="188" t="s">
        <v>68</v>
      </c>
      <c r="F106" s="241"/>
      <c r="G106" s="242">
        <f t="shared" si="6"/>
        <v>0</v>
      </c>
    </row>
    <row r="107" spans="1:7" x14ac:dyDescent="0.2">
      <c r="A107" s="244">
        <v>8</v>
      </c>
      <c r="B107" s="245"/>
      <c r="C107" s="264" t="s">
        <v>392</v>
      </c>
      <c r="D107" s="246">
        <v>25</v>
      </c>
      <c r="E107" s="244" t="s">
        <v>68</v>
      </c>
      <c r="F107" s="247"/>
      <c r="G107" s="248">
        <f t="shared" si="6"/>
        <v>0</v>
      </c>
    </row>
    <row r="108" spans="1:7" x14ac:dyDescent="0.2">
      <c r="A108" s="188"/>
      <c r="B108" s="184"/>
      <c r="C108" s="259"/>
      <c r="D108" s="236"/>
      <c r="E108" s="236"/>
      <c r="F108" s="188" t="s">
        <v>393</v>
      </c>
      <c r="G108" s="242">
        <f>SUM(G100:G107)</f>
        <v>0</v>
      </c>
    </row>
    <row r="109" spans="1:7" x14ac:dyDescent="0.2">
      <c r="A109" s="188"/>
      <c r="B109" s="184"/>
      <c r="C109" s="259"/>
      <c r="D109" s="236"/>
      <c r="E109" s="236"/>
      <c r="F109" s="188" t="s">
        <v>394</v>
      </c>
      <c r="G109" s="322"/>
    </row>
    <row r="110" spans="1:7" ht="15" x14ac:dyDescent="0.25">
      <c r="A110" s="188"/>
      <c r="B110" s="184"/>
      <c r="C110" s="259"/>
      <c r="D110" s="236"/>
      <c r="E110" s="236"/>
      <c r="F110" s="239" t="s">
        <v>393</v>
      </c>
      <c r="G110" s="250">
        <f>SUM(G108:G109)</f>
        <v>0</v>
      </c>
    </row>
    <row r="112" spans="1:7" ht="15" x14ac:dyDescent="0.25">
      <c r="A112" s="372" t="s">
        <v>312</v>
      </c>
      <c r="B112" s="372"/>
      <c r="C112" s="372"/>
      <c r="D112" s="237"/>
      <c r="E112" s="237"/>
      <c r="F112" s="237"/>
      <c r="G112" s="192"/>
    </row>
    <row r="113" spans="1:7" x14ac:dyDescent="0.2">
      <c r="A113" s="252"/>
      <c r="B113" s="193" t="s">
        <v>377</v>
      </c>
      <c r="C113" s="260" t="s">
        <v>378</v>
      </c>
      <c r="D113" s="186" t="s">
        <v>379</v>
      </c>
      <c r="E113" s="186" t="s">
        <v>380</v>
      </c>
      <c r="F113" s="186" t="s">
        <v>381</v>
      </c>
      <c r="G113" s="194" t="s">
        <v>382</v>
      </c>
    </row>
    <row r="114" spans="1:7" ht="24" x14ac:dyDescent="0.2">
      <c r="A114" s="253" t="s">
        <v>395</v>
      </c>
      <c r="B114" s="195"/>
      <c r="C114" s="265" t="s">
        <v>396</v>
      </c>
      <c r="D114" s="190">
        <v>14</v>
      </c>
      <c r="E114" s="190" t="s">
        <v>68</v>
      </c>
      <c r="F114" s="241"/>
      <c r="G114" s="242">
        <f t="shared" ref="G114:G116" si="7">SUM(D114*F114)</f>
        <v>0</v>
      </c>
    </row>
    <row r="115" spans="1:7" ht="24" x14ac:dyDescent="0.2">
      <c r="A115" s="253" t="s">
        <v>397</v>
      </c>
      <c r="B115" s="195"/>
      <c r="C115" s="265" t="s">
        <v>398</v>
      </c>
      <c r="D115" s="190">
        <v>1</v>
      </c>
      <c r="E115" s="190" t="s">
        <v>68</v>
      </c>
      <c r="F115" s="241"/>
      <c r="G115" s="242">
        <f t="shared" si="7"/>
        <v>0</v>
      </c>
    </row>
    <row r="116" spans="1:7" ht="24" x14ac:dyDescent="0.2">
      <c r="A116" s="254" t="s">
        <v>25</v>
      </c>
      <c r="B116" s="249"/>
      <c r="C116" s="266" t="s">
        <v>399</v>
      </c>
      <c r="D116" s="244">
        <v>2</v>
      </c>
      <c r="E116" s="244" t="s">
        <v>68</v>
      </c>
      <c r="F116" s="247"/>
      <c r="G116" s="248">
        <f t="shared" si="7"/>
        <v>0</v>
      </c>
    </row>
    <row r="117" spans="1:7" x14ac:dyDescent="0.2">
      <c r="A117" s="236"/>
      <c r="B117" s="196"/>
      <c r="C117" s="261"/>
      <c r="D117" s="188"/>
      <c r="E117" s="190"/>
      <c r="F117" s="240" t="s">
        <v>393</v>
      </c>
      <c r="G117" s="243">
        <f>SUM(G114:G116)</f>
        <v>0</v>
      </c>
    </row>
    <row r="118" spans="1:7" x14ac:dyDescent="0.2">
      <c r="A118" s="236"/>
      <c r="B118" s="196"/>
      <c r="C118" s="261"/>
      <c r="D118" s="188"/>
      <c r="E118" s="190"/>
      <c r="F118" s="240" t="s">
        <v>394</v>
      </c>
      <c r="G118" s="322"/>
    </row>
    <row r="119" spans="1:7" ht="15" x14ac:dyDescent="0.25">
      <c r="A119" s="236"/>
      <c r="B119" s="196"/>
      <c r="C119" s="261"/>
      <c r="D119" s="188"/>
      <c r="E119" s="190"/>
      <c r="F119" s="239" t="s">
        <v>393</v>
      </c>
      <c r="G119" s="251">
        <f>SUM(G117:G118)</f>
        <v>0</v>
      </c>
    </row>
  </sheetData>
  <sheetProtection password="CC06" sheet="1" objects="1" scenarios="1"/>
  <mergeCells count="13">
    <mergeCell ref="A96:C96"/>
    <mergeCell ref="A97:C97"/>
    <mergeCell ref="A98:C98"/>
    <mergeCell ref="A112:C112"/>
    <mergeCell ref="A2:G2"/>
    <mergeCell ref="A3:G3"/>
    <mergeCell ref="H89:H92"/>
    <mergeCell ref="H26:H35"/>
    <mergeCell ref="H36:H51"/>
    <mergeCell ref="H57:H61"/>
    <mergeCell ref="H67:H70"/>
    <mergeCell ref="H71:H74"/>
    <mergeCell ref="H80:H83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E15" sqref="E15"/>
    </sheetView>
  </sheetViews>
  <sheetFormatPr defaultRowHeight="12.75" x14ac:dyDescent="0.2"/>
  <cols>
    <col min="1" max="1" width="12.28515625" customWidth="1"/>
    <col min="2" max="2" width="31.28515625" customWidth="1"/>
    <col min="3" max="3" width="8" customWidth="1"/>
    <col min="4" max="4" width="16" customWidth="1"/>
    <col min="5" max="5" width="17.7109375" customWidth="1"/>
    <col min="6" max="6" width="37.28515625" customWidth="1"/>
  </cols>
  <sheetData>
    <row r="1" spans="1:5" x14ac:dyDescent="0.2">
      <c r="A1" s="197" t="s">
        <v>400</v>
      </c>
      <c r="B1" s="198"/>
      <c r="C1" s="8"/>
      <c r="D1" s="8"/>
      <c r="E1" s="173"/>
    </row>
    <row r="2" spans="1:5" ht="18.75" x14ac:dyDescent="0.3">
      <c r="A2" s="229" t="s">
        <v>477</v>
      </c>
      <c r="B2" s="230"/>
      <c r="C2" s="230"/>
      <c r="D2" s="230"/>
      <c r="E2" s="231"/>
    </row>
    <row r="3" spans="1:5" ht="18.75" x14ac:dyDescent="0.3">
      <c r="A3" s="364" t="s">
        <v>474</v>
      </c>
      <c r="B3" s="365"/>
      <c r="C3" s="365"/>
      <c r="D3" s="365"/>
      <c r="E3" s="366"/>
    </row>
    <row r="4" spans="1:5" ht="15.75" x14ac:dyDescent="0.25">
      <c r="A4" s="174"/>
      <c r="B4" s="2"/>
      <c r="C4" s="2"/>
      <c r="D4" s="2"/>
      <c r="E4" s="2"/>
    </row>
    <row r="5" spans="1:5" x14ac:dyDescent="0.2">
      <c r="A5" s="199"/>
      <c r="B5" s="2"/>
      <c r="C5" s="2"/>
      <c r="D5" s="2"/>
      <c r="E5" s="2"/>
    </row>
    <row r="6" spans="1:5" x14ac:dyDescent="0.2">
      <c r="A6" s="200"/>
      <c r="B6" s="2"/>
      <c r="C6" s="2"/>
      <c r="D6" s="2"/>
      <c r="E6" s="2"/>
    </row>
    <row r="7" spans="1:5" ht="15" x14ac:dyDescent="0.25">
      <c r="A7" s="8"/>
      <c r="B7" s="201" t="s">
        <v>401</v>
      </c>
      <c r="C7" s="8"/>
      <c r="D7" s="8"/>
      <c r="E7" s="8"/>
    </row>
    <row r="8" spans="1:5" ht="15" x14ac:dyDescent="0.25">
      <c r="A8" s="202" t="s">
        <v>402</v>
      </c>
      <c r="B8" s="202" t="s">
        <v>403</v>
      </c>
    </row>
    <row r="9" spans="1:5" x14ac:dyDescent="0.2">
      <c r="B9" t="s">
        <v>404</v>
      </c>
      <c r="E9" s="203">
        <f>'08 SLP položky'!G21+'08 SLP položky'!G53+'08 SLP položky'!G75</f>
        <v>0</v>
      </c>
    </row>
    <row r="10" spans="1:5" x14ac:dyDescent="0.2">
      <c r="B10" t="s">
        <v>405</v>
      </c>
      <c r="E10" s="203">
        <f>'08 SLP položky'!G41+'08 SLP položky'!G66+'08 SLP položky'!G84</f>
        <v>0</v>
      </c>
    </row>
    <row r="11" spans="1:5" ht="15.75" thickBot="1" x14ac:dyDescent="0.3">
      <c r="A11" s="204" t="s">
        <v>402</v>
      </c>
      <c r="B11" s="204" t="s">
        <v>307</v>
      </c>
      <c r="C11" s="204"/>
      <c r="D11" s="204"/>
      <c r="E11" s="205">
        <f>SUM(E9:E10)</f>
        <v>0</v>
      </c>
    </row>
    <row r="12" spans="1:5" ht="15" x14ac:dyDescent="0.25">
      <c r="A12" s="202"/>
      <c r="B12" s="202"/>
    </row>
    <row r="13" spans="1:5" x14ac:dyDescent="0.2">
      <c r="E13" s="203"/>
    </row>
    <row r="14" spans="1:5" ht="15.75" thickBot="1" x14ac:dyDescent="0.3">
      <c r="A14" s="204"/>
      <c r="B14" s="204"/>
      <c r="C14" s="204"/>
      <c r="D14" s="204"/>
      <c r="E14" s="205"/>
    </row>
    <row r="15" spans="1:5" ht="15.75" thickBot="1" x14ac:dyDescent="0.3">
      <c r="A15" s="206"/>
      <c r="B15" s="204" t="s">
        <v>406</v>
      </c>
      <c r="C15" s="204"/>
      <c r="D15" s="204"/>
      <c r="E15" s="210">
        <f>SUM(E11)</f>
        <v>0</v>
      </c>
    </row>
    <row r="16" spans="1:5" ht="15.75" x14ac:dyDescent="0.25">
      <c r="B16" s="72"/>
      <c r="C16" s="72"/>
      <c r="D16" s="72"/>
      <c r="E16" s="207"/>
    </row>
    <row r="17" spans="1:5" x14ac:dyDescent="0.2">
      <c r="A17" s="208" t="s">
        <v>481</v>
      </c>
      <c r="B17" s="208" t="s">
        <v>483</v>
      </c>
      <c r="C17" s="208"/>
      <c r="D17" s="209"/>
      <c r="E17" s="208"/>
    </row>
    <row r="18" spans="1:5" x14ac:dyDescent="0.2">
      <c r="A18" s="208"/>
      <c r="B18" s="208" t="s">
        <v>482</v>
      </c>
      <c r="C18" s="208"/>
      <c r="D18" s="208"/>
      <c r="E18" s="208"/>
    </row>
  </sheetData>
  <sheetProtection algorithmName="SHA-512" hashValue="4X0QoxUmEB0FK6N98pJwyh3O6rWzVqkvoeeZcgJMH/iKw0ePLqnWK5UTcJ4u97PIsFMawqbr9Cdhlb0i8L8s2Q==" saltValue="jKxxzwDZ9QUtyYbRDOXxjQ==" spinCount="100000" sheet="1" objects="1" scenarios="1"/>
  <mergeCells count="1">
    <mergeCell ref="A3:E3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topLeftCell="A67" workbookViewId="0">
      <selection activeCell="G15" sqref="G15"/>
    </sheetView>
  </sheetViews>
  <sheetFormatPr defaultRowHeight="12.75" x14ac:dyDescent="0.2"/>
  <cols>
    <col min="1" max="1" width="4.85546875" style="216" customWidth="1"/>
    <col min="2" max="2" width="12.5703125" style="216" customWidth="1"/>
    <col min="3" max="3" width="34.5703125" customWidth="1"/>
    <col min="4" max="4" width="6.5703125" style="216" customWidth="1"/>
    <col min="5" max="6" width="6.140625" style="216" customWidth="1"/>
    <col min="7" max="7" width="16.28515625" customWidth="1"/>
  </cols>
  <sheetData>
    <row r="1" spans="1:7" x14ac:dyDescent="0.2">
      <c r="A1" s="220"/>
      <c r="B1" s="220"/>
      <c r="C1" s="171"/>
      <c r="D1" s="215"/>
      <c r="E1" s="215"/>
      <c r="F1" s="215"/>
      <c r="G1" s="8"/>
    </row>
    <row r="2" spans="1:7" ht="18.75" x14ac:dyDescent="0.3">
      <c r="A2" s="374" t="s">
        <v>477</v>
      </c>
      <c r="B2" s="375"/>
      <c r="C2" s="375"/>
      <c r="D2" s="375"/>
      <c r="E2" s="375"/>
      <c r="F2" s="375"/>
      <c r="G2" s="376"/>
    </row>
    <row r="3" spans="1:7" ht="18.75" x14ac:dyDescent="0.3">
      <c r="A3" s="364" t="s">
        <v>474</v>
      </c>
      <c r="B3" s="365"/>
      <c r="C3" s="365"/>
      <c r="D3" s="365"/>
      <c r="E3" s="365"/>
      <c r="F3" s="365"/>
      <c r="G3" s="366"/>
    </row>
    <row r="4" spans="1:7" ht="18.75" x14ac:dyDescent="0.3">
      <c r="A4" s="232"/>
      <c r="B4" s="232"/>
      <c r="C4" s="232"/>
      <c r="D4" s="232"/>
      <c r="E4" s="232"/>
      <c r="G4" s="2"/>
    </row>
    <row r="5" spans="1:7" ht="15.75" x14ac:dyDescent="0.25">
      <c r="C5" s="72" t="s">
        <v>264</v>
      </c>
    </row>
    <row r="6" spans="1:7" ht="24" x14ac:dyDescent="0.2">
      <c r="A6" s="217" t="s">
        <v>303</v>
      </c>
      <c r="B6" s="217" t="s">
        <v>61</v>
      </c>
      <c r="C6" s="175" t="s">
        <v>304</v>
      </c>
      <c r="D6" s="217"/>
      <c r="E6" s="217" t="s">
        <v>305</v>
      </c>
      <c r="F6" s="223" t="s">
        <v>306</v>
      </c>
      <c r="G6" s="176" t="s">
        <v>307</v>
      </c>
    </row>
    <row r="7" spans="1:7" x14ac:dyDescent="0.2">
      <c r="A7" s="218">
        <v>3</v>
      </c>
      <c r="B7" s="218" t="s">
        <v>408</v>
      </c>
      <c r="C7" s="213" t="s">
        <v>409</v>
      </c>
      <c r="D7" s="218">
        <v>20</v>
      </c>
      <c r="E7" s="218" t="s">
        <v>113</v>
      </c>
      <c r="F7" s="234"/>
      <c r="G7" s="178">
        <f t="shared" ref="G7:G20" si="0">D7*F7</f>
        <v>0</v>
      </c>
    </row>
    <row r="8" spans="1:7" ht="24" x14ac:dyDescent="0.2">
      <c r="A8" s="218">
        <v>4</v>
      </c>
      <c r="B8" s="218" t="s">
        <v>408</v>
      </c>
      <c r="C8" s="213" t="s">
        <v>410</v>
      </c>
      <c r="D8" s="218">
        <v>20</v>
      </c>
      <c r="E8" s="218" t="s">
        <v>113</v>
      </c>
      <c r="F8" s="234"/>
      <c r="G8" s="178">
        <f t="shared" si="0"/>
        <v>0</v>
      </c>
    </row>
    <row r="9" spans="1:7" ht="24" x14ac:dyDescent="0.2">
      <c r="A9" s="218">
        <v>8</v>
      </c>
      <c r="B9" s="218" t="s">
        <v>411</v>
      </c>
      <c r="C9" s="213" t="s">
        <v>412</v>
      </c>
      <c r="D9" s="218">
        <v>24</v>
      </c>
      <c r="E9" s="218" t="s">
        <v>68</v>
      </c>
      <c r="F9" s="234"/>
      <c r="G9" s="178">
        <f t="shared" si="0"/>
        <v>0</v>
      </c>
    </row>
    <row r="10" spans="1:7" ht="24" x14ac:dyDescent="0.2">
      <c r="A10" s="218">
        <v>9</v>
      </c>
      <c r="B10" s="218" t="s">
        <v>413</v>
      </c>
      <c r="C10" s="213" t="s">
        <v>414</v>
      </c>
      <c r="D10" s="218">
        <v>24</v>
      </c>
      <c r="E10" s="218" t="s">
        <v>68</v>
      </c>
      <c r="F10" s="234"/>
      <c r="G10" s="178">
        <f t="shared" si="0"/>
        <v>0</v>
      </c>
    </row>
    <row r="11" spans="1:7" ht="24" x14ac:dyDescent="0.2">
      <c r="A11" s="218">
        <v>10</v>
      </c>
      <c r="B11" s="218" t="s">
        <v>415</v>
      </c>
      <c r="C11" s="213" t="s">
        <v>416</v>
      </c>
      <c r="D11" s="218">
        <v>12</v>
      </c>
      <c r="E11" s="218" t="s">
        <v>68</v>
      </c>
      <c r="F11" s="234"/>
      <c r="G11" s="178">
        <f t="shared" si="0"/>
        <v>0</v>
      </c>
    </row>
    <row r="12" spans="1:7" ht="24" x14ac:dyDescent="0.2">
      <c r="A12" s="218">
        <v>11</v>
      </c>
      <c r="B12" s="218" t="s">
        <v>417</v>
      </c>
      <c r="C12" s="213" t="s">
        <v>418</v>
      </c>
      <c r="D12" s="218">
        <v>12</v>
      </c>
      <c r="E12" s="218" t="s">
        <v>68</v>
      </c>
      <c r="F12" s="234"/>
      <c r="G12" s="178">
        <f t="shared" si="0"/>
        <v>0</v>
      </c>
    </row>
    <row r="13" spans="1:7" x14ac:dyDescent="0.2">
      <c r="A13" s="218">
        <v>12</v>
      </c>
      <c r="B13" s="218" t="s">
        <v>419</v>
      </c>
      <c r="C13" s="213" t="s">
        <v>420</v>
      </c>
      <c r="D13" s="218">
        <v>48</v>
      </c>
      <c r="E13" s="218" t="s">
        <v>68</v>
      </c>
      <c r="F13" s="234"/>
      <c r="G13" s="178">
        <f t="shared" si="0"/>
        <v>0</v>
      </c>
    </row>
    <row r="14" spans="1:7" ht="24" x14ac:dyDescent="0.2">
      <c r="A14" s="218">
        <v>13</v>
      </c>
      <c r="B14" s="218" t="s">
        <v>421</v>
      </c>
      <c r="C14" s="213" t="s">
        <v>422</v>
      </c>
      <c r="D14" s="218">
        <v>24</v>
      </c>
      <c r="E14" s="218" t="s">
        <v>68</v>
      </c>
      <c r="F14" s="234"/>
      <c r="G14" s="178">
        <f t="shared" si="0"/>
        <v>0</v>
      </c>
    </row>
    <row r="15" spans="1:7" ht="36" x14ac:dyDescent="0.2">
      <c r="A15" s="218">
        <v>14</v>
      </c>
      <c r="B15" s="218" t="s">
        <v>423</v>
      </c>
      <c r="C15" s="213" t="s">
        <v>424</v>
      </c>
      <c r="D15" s="218">
        <v>122</v>
      </c>
      <c r="E15" s="218" t="s">
        <v>113</v>
      </c>
      <c r="F15" s="234"/>
      <c r="G15" s="178">
        <f t="shared" si="0"/>
        <v>0</v>
      </c>
    </row>
    <row r="16" spans="1:7" x14ac:dyDescent="0.2">
      <c r="A16" s="218">
        <v>15</v>
      </c>
      <c r="B16" s="218" t="s">
        <v>425</v>
      </c>
      <c r="C16" s="213" t="s">
        <v>426</v>
      </c>
      <c r="D16" s="218">
        <v>122</v>
      </c>
      <c r="E16" s="218" t="s">
        <v>113</v>
      </c>
      <c r="F16" s="234"/>
      <c r="G16" s="178">
        <f t="shared" si="0"/>
        <v>0</v>
      </c>
    </row>
    <row r="17" spans="1:7" x14ac:dyDescent="0.2">
      <c r="A17" s="218">
        <v>16</v>
      </c>
      <c r="B17" s="218" t="s">
        <v>427</v>
      </c>
      <c r="C17" s="213" t="s">
        <v>428</v>
      </c>
      <c r="D17" s="218">
        <v>122</v>
      </c>
      <c r="E17" s="218" t="s">
        <v>113</v>
      </c>
      <c r="F17" s="234"/>
      <c r="G17" s="178">
        <f t="shared" si="0"/>
        <v>0</v>
      </c>
    </row>
    <row r="18" spans="1:7" x14ac:dyDescent="0.2">
      <c r="A18" s="218">
        <v>17</v>
      </c>
      <c r="B18" s="218" t="s">
        <v>429</v>
      </c>
      <c r="C18" s="213" t="s">
        <v>430</v>
      </c>
      <c r="D18" s="218">
        <v>122</v>
      </c>
      <c r="E18" s="218" t="s">
        <v>113</v>
      </c>
      <c r="F18" s="234"/>
      <c r="G18" s="178">
        <f t="shared" si="0"/>
        <v>0</v>
      </c>
    </row>
    <row r="19" spans="1:7" ht="24" x14ac:dyDescent="0.2">
      <c r="A19" s="218">
        <v>19</v>
      </c>
      <c r="B19" s="218" t="s">
        <v>431</v>
      </c>
      <c r="C19" s="213" t="s">
        <v>432</v>
      </c>
      <c r="D19" s="218">
        <v>56</v>
      </c>
      <c r="E19" s="218" t="s">
        <v>68</v>
      </c>
      <c r="F19" s="234"/>
      <c r="G19" s="178">
        <f t="shared" si="0"/>
        <v>0</v>
      </c>
    </row>
    <row r="20" spans="1:7" ht="24" x14ac:dyDescent="0.2">
      <c r="A20" s="218">
        <v>21</v>
      </c>
      <c r="B20" s="218" t="s">
        <v>433</v>
      </c>
      <c r="C20" s="213" t="s">
        <v>434</v>
      </c>
      <c r="D20" s="218">
        <v>12</v>
      </c>
      <c r="E20" s="218" t="s">
        <v>68</v>
      </c>
      <c r="F20" s="234"/>
      <c r="G20" s="178">
        <f t="shared" si="0"/>
        <v>0</v>
      </c>
    </row>
    <row r="21" spans="1:7" ht="15" x14ac:dyDescent="0.25">
      <c r="A21" s="221"/>
      <c r="B21" s="221"/>
      <c r="C21" s="179" t="s">
        <v>307</v>
      </c>
      <c r="D21" s="219"/>
      <c r="E21" s="219"/>
      <c r="F21" s="219"/>
      <c r="G21" s="180">
        <f>SUM(G7:G20)</f>
        <v>0</v>
      </c>
    </row>
    <row r="22" spans="1:7" ht="15" x14ac:dyDescent="0.25">
      <c r="A22" s="225"/>
      <c r="B22" s="225"/>
      <c r="C22" s="226"/>
      <c r="D22" s="227"/>
      <c r="E22" s="227"/>
      <c r="F22" s="227"/>
      <c r="G22" s="228"/>
    </row>
    <row r="24" spans="1:7" ht="15.75" x14ac:dyDescent="0.25">
      <c r="C24" s="72" t="s">
        <v>265</v>
      </c>
    </row>
    <row r="25" spans="1:7" ht="24" x14ac:dyDescent="0.2">
      <c r="A25" s="217" t="s">
        <v>303</v>
      </c>
      <c r="B25" s="217" t="s">
        <v>61</v>
      </c>
      <c r="C25" s="175" t="s">
        <v>304</v>
      </c>
      <c r="D25" s="217"/>
      <c r="E25" s="217" t="s">
        <v>305</v>
      </c>
      <c r="F25" s="223" t="s">
        <v>306</v>
      </c>
      <c r="G25" s="176" t="s">
        <v>307</v>
      </c>
    </row>
    <row r="26" spans="1:7" ht="24" x14ac:dyDescent="0.2">
      <c r="A26" s="218">
        <v>1</v>
      </c>
      <c r="B26" s="218"/>
      <c r="C26" s="213" t="s">
        <v>435</v>
      </c>
      <c r="D26" s="218">
        <v>1</v>
      </c>
      <c r="E26" s="218" t="s">
        <v>68</v>
      </c>
      <c r="F26" s="234"/>
      <c r="G26" s="178">
        <f t="shared" ref="G26:G40" si="1">D26*F26</f>
        <v>0</v>
      </c>
    </row>
    <row r="27" spans="1:7" x14ac:dyDescent="0.2">
      <c r="A27" s="218">
        <v>2</v>
      </c>
      <c r="B27" s="218"/>
      <c r="C27" s="213" t="s">
        <v>436</v>
      </c>
      <c r="D27" s="218">
        <v>1</v>
      </c>
      <c r="E27" s="218" t="s">
        <v>68</v>
      </c>
      <c r="F27" s="234"/>
      <c r="G27" s="178">
        <f t="shared" si="1"/>
        <v>0</v>
      </c>
    </row>
    <row r="28" spans="1:7" ht="24" x14ac:dyDescent="0.2">
      <c r="A28" s="218">
        <v>3</v>
      </c>
      <c r="B28" s="218"/>
      <c r="C28" s="213" t="s">
        <v>437</v>
      </c>
      <c r="D28" s="218">
        <v>3120</v>
      </c>
      <c r="E28" s="218" t="s">
        <v>113</v>
      </c>
      <c r="F28" s="234"/>
      <c r="G28" s="178">
        <f t="shared" si="1"/>
        <v>0</v>
      </c>
    </row>
    <row r="29" spans="1:7" ht="24" x14ac:dyDescent="0.2">
      <c r="A29" s="218">
        <v>4</v>
      </c>
      <c r="B29" s="218"/>
      <c r="C29" s="213" t="s">
        <v>438</v>
      </c>
      <c r="D29" s="218">
        <v>48</v>
      </c>
      <c r="E29" s="218" t="s">
        <v>68</v>
      </c>
      <c r="F29" s="234"/>
      <c r="G29" s="178">
        <f t="shared" si="1"/>
        <v>0</v>
      </c>
    </row>
    <row r="30" spans="1:7" ht="24" x14ac:dyDescent="0.2">
      <c r="A30" s="218">
        <v>5</v>
      </c>
      <c r="B30" s="218"/>
      <c r="C30" s="213" t="s">
        <v>439</v>
      </c>
      <c r="D30" s="218">
        <v>24</v>
      </c>
      <c r="E30" s="218" t="s">
        <v>68</v>
      </c>
      <c r="F30" s="234"/>
      <c r="G30" s="178">
        <f t="shared" si="1"/>
        <v>0</v>
      </c>
    </row>
    <row r="31" spans="1:7" ht="24" x14ac:dyDescent="0.2">
      <c r="A31" s="218">
        <v>6</v>
      </c>
      <c r="B31" s="218"/>
      <c r="C31" s="213" t="s">
        <v>440</v>
      </c>
      <c r="D31" s="218">
        <v>12</v>
      </c>
      <c r="E31" s="218" t="s">
        <v>68</v>
      </c>
      <c r="F31" s="234"/>
      <c r="G31" s="178">
        <f t="shared" si="1"/>
        <v>0</v>
      </c>
    </row>
    <row r="32" spans="1:7" x14ac:dyDescent="0.2">
      <c r="A32" s="218">
        <v>7</v>
      </c>
      <c r="B32" s="218"/>
      <c r="C32" s="213" t="s">
        <v>441</v>
      </c>
      <c r="D32" s="218">
        <v>24</v>
      </c>
      <c r="E32" s="218" t="s">
        <v>68</v>
      </c>
      <c r="F32" s="234"/>
      <c r="G32" s="178">
        <f t="shared" si="1"/>
        <v>0</v>
      </c>
    </row>
    <row r="33" spans="1:7" ht="24" x14ac:dyDescent="0.2">
      <c r="A33" s="218">
        <v>8</v>
      </c>
      <c r="B33" s="218"/>
      <c r="C33" s="213" t="s">
        <v>442</v>
      </c>
      <c r="D33" s="218">
        <v>24</v>
      </c>
      <c r="E33" s="218" t="s">
        <v>68</v>
      </c>
      <c r="F33" s="234"/>
      <c r="G33" s="178">
        <f t="shared" si="1"/>
        <v>0</v>
      </c>
    </row>
    <row r="34" spans="1:7" ht="24" x14ac:dyDescent="0.2">
      <c r="A34" s="218">
        <v>9</v>
      </c>
      <c r="B34" s="218"/>
      <c r="C34" s="213" t="s">
        <v>443</v>
      </c>
      <c r="D34" s="218">
        <v>2</v>
      </c>
      <c r="E34" s="218" t="s">
        <v>103</v>
      </c>
      <c r="F34" s="234"/>
      <c r="G34" s="178">
        <f t="shared" si="1"/>
        <v>0</v>
      </c>
    </row>
    <row r="35" spans="1:7" x14ac:dyDescent="0.2">
      <c r="A35" s="218">
        <v>10</v>
      </c>
      <c r="B35" s="218" t="s">
        <v>444</v>
      </c>
      <c r="C35" s="213" t="s">
        <v>445</v>
      </c>
      <c r="D35" s="218">
        <v>1</v>
      </c>
      <c r="E35" s="218" t="s">
        <v>68</v>
      </c>
      <c r="F35" s="234"/>
      <c r="G35" s="178">
        <f t="shared" si="1"/>
        <v>0</v>
      </c>
    </row>
    <row r="36" spans="1:7" x14ac:dyDescent="0.2">
      <c r="A36" s="218">
        <v>11</v>
      </c>
      <c r="B36" s="218"/>
      <c r="C36" s="213" t="s">
        <v>446</v>
      </c>
      <c r="D36" s="218">
        <v>2</v>
      </c>
      <c r="E36" s="218" t="s">
        <v>103</v>
      </c>
      <c r="F36" s="234"/>
      <c r="G36" s="178">
        <f t="shared" si="1"/>
        <v>0</v>
      </c>
    </row>
    <row r="37" spans="1:7" x14ac:dyDescent="0.2">
      <c r="A37" s="218">
        <v>12</v>
      </c>
      <c r="B37" s="218"/>
      <c r="C37" s="213" t="s">
        <v>447</v>
      </c>
      <c r="D37" s="218">
        <v>2</v>
      </c>
      <c r="E37" s="218" t="s">
        <v>103</v>
      </c>
      <c r="F37" s="234"/>
      <c r="G37" s="178">
        <f t="shared" si="1"/>
        <v>0</v>
      </c>
    </row>
    <row r="38" spans="1:7" x14ac:dyDescent="0.2">
      <c r="A38" s="218">
        <v>13</v>
      </c>
      <c r="B38" s="218"/>
      <c r="C38" s="213" t="s">
        <v>448</v>
      </c>
      <c r="D38" s="218">
        <v>2</v>
      </c>
      <c r="E38" s="218" t="s">
        <v>103</v>
      </c>
      <c r="F38" s="234"/>
      <c r="G38" s="178">
        <f t="shared" si="1"/>
        <v>0</v>
      </c>
    </row>
    <row r="39" spans="1:7" x14ac:dyDescent="0.2">
      <c r="A39" s="218">
        <v>14</v>
      </c>
      <c r="B39" s="218"/>
      <c r="C39" s="213" t="s">
        <v>449</v>
      </c>
      <c r="D39" s="218">
        <v>2</v>
      </c>
      <c r="E39" s="218" t="s">
        <v>103</v>
      </c>
      <c r="F39" s="234"/>
      <c r="G39" s="178">
        <f t="shared" si="1"/>
        <v>0</v>
      </c>
    </row>
    <row r="40" spans="1:7" ht="24" x14ac:dyDescent="0.2">
      <c r="A40" s="218">
        <v>15</v>
      </c>
      <c r="B40" s="218"/>
      <c r="C40" s="213" t="s">
        <v>450</v>
      </c>
      <c r="D40" s="218">
        <v>4</v>
      </c>
      <c r="E40" s="218" t="s">
        <v>103</v>
      </c>
      <c r="F40" s="234"/>
      <c r="G40" s="178">
        <f t="shared" si="1"/>
        <v>0</v>
      </c>
    </row>
    <row r="41" spans="1:7" ht="15" x14ac:dyDescent="0.25">
      <c r="A41" s="221"/>
      <c r="B41" s="221"/>
      <c r="C41" s="179" t="s">
        <v>307</v>
      </c>
      <c r="D41" s="219"/>
      <c r="E41" s="219"/>
      <c r="F41" s="219"/>
      <c r="G41" s="180">
        <f>SUM(G26:G40)</f>
        <v>0</v>
      </c>
    </row>
    <row r="42" spans="1:7" ht="15" x14ac:dyDescent="0.25">
      <c r="A42" s="225"/>
      <c r="B42" s="225"/>
      <c r="C42" s="226"/>
      <c r="D42" s="227"/>
      <c r="E42" s="227"/>
      <c r="F42" s="227"/>
      <c r="G42" s="228"/>
    </row>
    <row r="44" spans="1:7" ht="15.75" x14ac:dyDescent="0.25">
      <c r="C44" s="72" t="s">
        <v>266</v>
      </c>
    </row>
    <row r="45" spans="1:7" ht="24" x14ac:dyDescent="0.2">
      <c r="A45" s="217" t="s">
        <v>303</v>
      </c>
      <c r="B45" s="217" t="s">
        <v>61</v>
      </c>
      <c r="C45" s="175" t="s">
        <v>304</v>
      </c>
      <c r="D45" s="217"/>
      <c r="E45" s="217" t="s">
        <v>305</v>
      </c>
      <c r="F45" s="223" t="s">
        <v>306</v>
      </c>
      <c r="G45" s="176" t="s">
        <v>307</v>
      </c>
    </row>
    <row r="46" spans="1:7" ht="36" x14ac:dyDescent="0.2">
      <c r="A46" s="218">
        <v>1</v>
      </c>
      <c r="B46" s="218"/>
      <c r="C46" s="213" t="s">
        <v>451</v>
      </c>
      <c r="D46" s="218">
        <v>1</v>
      </c>
      <c r="E46" s="218" t="s">
        <v>68</v>
      </c>
      <c r="F46" s="234"/>
      <c r="G46" s="178">
        <f t="shared" ref="G46:G52" si="2">D46*F46</f>
        <v>0</v>
      </c>
    </row>
    <row r="47" spans="1:7" ht="24" x14ac:dyDescent="0.2">
      <c r="A47" s="218">
        <v>2</v>
      </c>
      <c r="B47" s="218"/>
      <c r="C47" s="213" t="s">
        <v>452</v>
      </c>
      <c r="D47" s="218">
        <v>1</v>
      </c>
      <c r="E47" s="218" t="s">
        <v>68</v>
      </c>
      <c r="F47" s="234"/>
      <c r="G47" s="178">
        <f t="shared" si="2"/>
        <v>0</v>
      </c>
    </row>
    <row r="48" spans="1:7" ht="24" x14ac:dyDescent="0.2">
      <c r="A48" s="218">
        <v>3</v>
      </c>
      <c r="B48" s="218"/>
      <c r="C48" s="213" t="s">
        <v>453</v>
      </c>
      <c r="D48" s="218">
        <v>12</v>
      </c>
      <c r="E48" s="218" t="s">
        <v>68</v>
      </c>
      <c r="F48" s="234"/>
      <c r="G48" s="178">
        <f t="shared" si="2"/>
        <v>0</v>
      </c>
    </row>
    <row r="49" spans="1:7" x14ac:dyDescent="0.2">
      <c r="A49" s="218">
        <v>4</v>
      </c>
      <c r="B49" s="218"/>
      <c r="C49" s="213" t="s">
        <v>454</v>
      </c>
      <c r="D49" s="218">
        <v>12</v>
      </c>
      <c r="E49" s="218" t="s">
        <v>68</v>
      </c>
      <c r="F49" s="234"/>
      <c r="G49" s="178">
        <f t="shared" si="2"/>
        <v>0</v>
      </c>
    </row>
    <row r="50" spans="1:7" ht="24" x14ac:dyDescent="0.2">
      <c r="A50" s="218">
        <v>5</v>
      </c>
      <c r="B50" s="218"/>
      <c r="C50" s="213" t="s">
        <v>455</v>
      </c>
      <c r="D50" s="218">
        <v>12</v>
      </c>
      <c r="E50" s="218" t="s">
        <v>68</v>
      </c>
      <c r="F50" s="234"/>
      <c r="G50" s="178">
        <f t="shared" si="2"/>
        <v>0</v>
      </c>
    </row>
    <row r="51" spans="1:7" ht="24" x14ac:dyDescent="0.2">
      <c r="A51" s="218">
        <v>6</v>
      </c>
      <c r="B51" s="218"/>
      <c r="C51" s="213" t="s">
        <v>456</v>
      </c>
      <c r="D51" s="218">
        <v>3120</v>
      </c>
      <c r="E51" s="218" t="s">
        <v>113</v>
      </c>
      <c r="F51" s="234"/>
      <c r="G51" s="178">
        <f t="shared" si="2"/>
        <v>0</v>
      </c>
    </row>
    <row r="52" spans="1:7" ht="24" x14ac:dyDescent="0.2">
      <c r="A52" s="218">
        <v>7</v>
      </c>
      <c r="B52" s="218"/>
      <c r="C52" s="213" t="s">
        <v>457</v>
      </c>
      <c r="D52" s="218">
        <v>24</v>
      </c>
      <c r="E52" s="218" t="s">
        <v>68</v>
      </c>
      <c r="F52" s="234"/>
      <c r="G52" s="178">
        <f t="shared" si="2"/>
        <v>0</v>
      </c>
    </row>
    <row r="53" spans="1:7" ht="15" x14ac:dyDescent="0.25">
      <c r="A53" s="221"/>
      <c r="B53" s="221"/>
      <c r="C53" s="179" t="s">
        <v>307</v>
      </c>
      <c r="D53" s="219"/>
      <c r="E53" s="219"/>
      <c r="F53" s="219"/>
      <c r="G53" s="180">
        <f>SUM(G46:G52)</f>
        <v>0</v>
      </c>
    </row>
    <row r="54" spans="1:7" ht="15" x14ac:dyDescent="0.25">
      <c r="A54" s="225"/>
      <c r="B54" s="225"/>
      <c r="C54" s="226"/>
      <c r="D54" s="227"/>
      <c r="E54" s="227"/>
      <c r="F54" s="227"/>
      <c r="G54" s="228"/>
    </row>
    <row r="56" spans="1:7" ht="15.75" x14ac:dyDescent="0.25">
      <c r="C56" s="72" t="s">
        <v>267</v>
      </c>
    </row>
    <row r="57" spans="1:7" ht="24" x14ac:dyDescent="0.2">
      <c r="A57" s="217" t="s">
        <v>303</v>
      </c>
      <c r="B57" s="217" t="s">
        <v>61</v>
      </c>
      <c r="C57" s="175" t="s">
        <v>304</v>
      </c>
      <c r="D57" s="217"/>
      <c r="E57" s="217" t="s">
        <v>305</v>
      </c>
      <c r="F57" s="223" t="s">
        <v>306</v>
      </c>
      <c r="G57" s="176" t="s">
        <v>307</v>
      </c>
    </row>
    <row r="58" spans="1:7" x14ac:dyDescent="0.2">
      <c r="A58" s="218">
        <v>1</v>
      </c>
      <c r="B58" s="218"/>
      <c r="C58" s="213" t="s">
        <v>458</v>
      </c>
      <c r="D58" s="218">
        <v>15</v>
      </c>
      <c r="E58" s="218" t="s">
        <v>113</v>
      </c>
      <c r="F58" s="234"/>
      <c r="G58" s="178">
        <f t="shared" ref="G58:G65" si="3">D58*F58</f>
        <v>0</v>
      </c>
    </row>
    <row r="59" spans="1:7" x14ac:dyDescent="0.2">
      <c r="A59" s="218">
        <v>2</v>
      </c>
      <c r="B59" s="218"/>
      <c r="C59" s="213" t="s">
        <v>459</v>
      </c>
      <c r="D59" s="218">
        <v>2</v>
      </c>
      <c r="E59" s="218" t="s">
        <v>68</v>
      </c>
      <c r="F59" s="234"/>
      <c r="G59" s="178">
        <f t="shared" si="3"/>
        <v>0</v>
      </c>
    </row>
    <row r="60" spans="1:7" x14ac:dyDescent="0.2">
      <c r="A60" s="218">
        <v>3</v>
      </c>
      <c r="B60" s="218"/>
      <c r="C60" s="213" t="s">
        <v>460</v>
      </c>
      <c r="D60" s="218">
        <v>2</v>
      </c>
      <c r="E60" s="218" t="s">
        <v>68</v>
      </c>
      <c r="F60" s="234"/>
      <c r="G60" s="178">
        <f t="shared" si="3"/>
        <v>0</v>
      </c>
    </row>
    <row r="61" spans="1:7" x14ac:dyDescent="0.2">
      <c r="A61" s="218">
        <v>4</v>
      </c>
      <c r="B61" s="218"/>
      <c r="C61" s="213" t="s">
        <v>461</v>
      </c>
      <c r="D61" s="218">
        <v>1</v>
      </c>
      <c r="E61" s="218" t="s">
        <v>68</v>
      </c>
      <c r="F61" s="234"/>
      <c r="G61" s="178">
        <f t="shared" si="3"/>
        <v>0</v>
      </c>
    </row>
    <row r="62" spans="1:7" x14ac:dyDescent="0.2">
      <c r="A62" s="218">
        <v>5</v>
      </c>
      <c r="B62" s="218"/>
      <c r="C62" s="213" t="s">
        <v>462</v>
      </c>
      <c r="D62" s="218">
        <v>15</v>
      </c>
      <c r="E62" s="218" t="s">
        <v>113</v>
      </c>
      <c r="F62" s="234"/>
      <c r="G62" s="178">
        <f t="shared" si="3"/>
        <v>0</v>
      </c>
    </row>
    <row r="63" spans="1:7" x14ac:dyDescent="0.2">
      <c r="A63" s="218">
        <v>6</v>
      </c>
      <c r="B63" s="218"/>
      <c r="C63" s="213" t="s">
        <v>463</v>
      </c>
      <c r="D63" s="218">
        <v>2</v>
      </c>
      <c r="E63" s="218" t="s">
        <v>68</v>
      </c>
      <c r="F63" s="234"/>
      <c r="G63" s="178">
        <f t="shared" si="3"/>
        <v>0</v>
      </c>
    </row>
    <row r="64" spans="1:7" x14ac:dyDescent="0.2">
      <c r="A64" s="218">
        <v>7</v>
      </c>
      <c r="B64" s="218"/>
      <c r="C64" s="213" t="s">
        <v>464</v>
      </c>
      <c r="D64" s="218">
        <v>2</v>
      </c>
      <c r="E64" s="218" t="s">
        <v>68</v>
      </c>
      <c r="F64" s="234"/>
      <c r="G64" s="178">
        <f t="shared" si="3"/>
        <v>0</v>
      </c>
    </row>
    <row r="65" spans="1:7" x14ac:dyDescent="0.2">
      <c r="A65" s="218">
        <v>8</v>
      </c>
      <c r="B65" s="218"/>
      <c r="C65" s="213" t="s">
        <v>465</v>
      </c>
      <c r="D65" s="218">
        <v>1</v>
      </c>
      <c r="E65" s="218" t="s">
        <v>68</v>
      </c>
      <c r="F65" s="234"/>
      <c r="G65" s="214">
        <f t="shared" si="3"/>
        <v>0</v>
      </c>
    </row>
    <row r="66" spans="1:7" ht="15" x14ac:dyDescent="0.25">
      <c r="A66" s="221"/>
      <c r="B66" s="221"/>
      <c r="C66" s="179" t="s">
        <v>307</v>
      </c>
      <c r="D66" s="219"/>
      <c r="E66" s="219"/>
      <c r="F66" s="219"/>
      <c r="G66" s="224">
        <f>SUM(G58:G65)</f>
        <v>0</v>
      </c>
    </row>
    <row r="67" spans="1:7" ht="15" x14ac:dyDescent="0.25">
      <c r="A67" s="225"/>
      <c r="B67" s="225"/>
      <c r="C67" s="226"/>
      <c r="D67" s="227"/>
      <c r="E67" s="227"/>
      <c r="F67" s="227"/>
      <c r="G67" s="224"/>
    </row>
    <row r="69" spans="1:7" ht="15.75" x14ac:dyDescent="0.25">
      <c r="C69" s="72" t="s">
        <v>268</v>
      </c>
    </row>
    <row r="70" spans="1:7" ht="24" x14ac:dyDescent="0.2">
      <c r="A70" s="217" t="s">
        <v>303</v>
      </c>
      <c r="B70" s="217" t="s">
        <v>61</v>
      </c>
      <c r="C70" s="175" t="s">
        <v>304</v>
      </c>
      <c r="D70" s="217"/>
      <c r="E70" s="217" t="s">
        <v>305</v>
      </c>
      <c r="F70" s="223" t="s">
        <v>306</v>
      </c>
      <c r="G70" s="176" t="s">
        <v>307</v>
      </c>
    </row>
    <row r="71" spans="1:7" x14ac:dyDescent="0.2">
      <c r="A71" s="218">
        <v>1</v>
      </c>
      <c r="B71" s="218"/>
      <c r="C71" s="213" t="s">
        <v>466</v>
      </c>
      <c r="D71" s="218">
        <v>15</v>
      </c>
      <c r="E71" s="218" t="s">
        <v>113</v>
      </c>
      <c r="F71" s="234"/>
      <c r="G71" s="178">
        <f t="shared" ref="G71:G74" si="4">D71*F71</f>
        <v>0</v>
      </c>
    </row>
    <row r="72" spans="1:7" ht="24" x14ac:dyDescent="0.2">
      <c r="A72" s="218">
        <v>2</v>
      </c>
      <c r="B72" s="218"/>
      <c r="C72" s="213" t="s">
        <v>467</v>
      </c>
      <c r="D72" s="218">
        <v>2</v>
      </c>
      <c r="E72" s="218" t="s">
        <v>68</v>
      </c>
      <c r="F72" s="234"/>
      <c r="G72" s="178">
        <f t="shared" si="4"/>
        <v>0</v>
      </c>
    </row>
    <row r="73" spans="1:7" ht="24" x14ac:dyDescent="0.2">
      <c r="A73" s="218">
        <v>3</v>
      </c>
      <c r="B73" s="218"/>
      <c r="C73" s="213" t="s">
        <v>468</v>
      </c>
      <c r="D73" s="218">
        <v>2</v>
      </c>
      <c r="E73" s="218" t="s">
        <v>68</v>
      </c>
      <c r="F73" s="234"/>
      <c r="G73" s="178">
        <f t="shared" si="4"/>
        <v>0</v>
      </c>
    </row>
    <row r="74" spans="1:7" x14ac:dyDescent="0.2">
      <c r="A74" s="218">
        <v>4</v>
      </c>
      <c r="B74" s="218"/>
      <c r="C74" s="213" t="s">
        <v>469</v>
      </c>
      <c r="D74" s="218">
        <v>15</v>
      </c>
      <c r="E74" s="218" t="s">
        <v>113</v>
      </c>
      <c r="F74" s="234"/>
      <c r="G74" s="178">
        <f t="shared" si="4"/>
        <v>0</v>
      </c>
    </row>
    <row r="75" spans="1:7" ht="15" x14ac:dyDescent="0.25">
      <c r="A75" s="221"/>
      <c r="B75" s="221"/>
      <c r="C75" s="179" t="s">
        <v>307</v>
      </c>
      <c r="D75" s="219"/>
      <c r="E75" s="219"/>
      <c r="F75" s="219"/>
      <c r="G75" s="180">
        <f>SUM(G71:G74)</f>
        <v>0</v>
      </c>
    </row>
    <row r="76" spans="1:7" ht="15" x14ac:dyDescent="0.25">
      <c r="A76" s="225"/>
      <c r="B76" s="225"/>
      <c r="C76" s="226"/>
      <c r="D76" s="227"/>
      <c r="E76" s="227"/>
      <c r="F76" s="227"/>
      <c r="G76" s="228"/>
    </row>
    <row r="78" spans="1:7" ht="15.75" x14ac:dyDescent="0.25">
      <c r="C78" s="72" t="s">
        <v>269</v>
      </c>
    </row>
    <row r="79" spans="1:7" ht="24" x14ac:dyDescent="0.2">
      <c r="A79" s="217" t="s">
        <v>303</v>
      </c>
      <c r="B79" s="217" t="s">
        <v>61</v>
      </c>
      <c r="C79" s="175" t="s">
        <v>304</v>
      </c>
      <c r="D79" s="217"/>
      <c r="E79" s="217" t="s">
        <v>305</v>
      </c>
      <c r="F79" s="223" t="s">
        <v>306</v>
      </c>
      <c r="G79" s="176" t="s">
        <v>307</v>
      </c>
    </row>
    <row r="80" spans="1:7" ht="24" x14ac:dyDescent="0.2">
      <c r="A80" s="218">
        <v>1</v>
      </c>
      <c r="B80" s="218"/>
      <c r="C80" s="213" t="s">
        <v>470</v>
      </c>
      <c r="D80" s="218">
        <v>1</v>
      </c>
      <c r="E80" s="218" t="s">
        <v>68</v>
      </c>
      <c r="F80" s="234"/>
      <c r="G80" s="178">
        <f t="shared" ref="G80:G83" si="5">D80*F80</f>
        <v>0</v>
      </c>
    </row>
    <row r="81" spans="1:7" ht="24" x14ac:dyDescent="0.2">
      <c r="A81" s="218">
        <v>2</v>
      </c>
      <c r="B81" s="218"/>
      <c r="C81" s="213" t="s">
        <v>471</v>
      </c>
      <c r="D81" s="218">
        <v>1</v>
      </c>
      <c r="E81" s="218" t="s">
        <v>68</v>
      </c>
      <c r="F81" s="234"/>
      <c r="G81" s="178">
        <f t="shared" si="5"/>
        <v>0</v>
      </c>
    </row>
    <row r="82" spans="1:7" x14ac:dyDescent="0.2">
      <c r="A82" s="218">
        <v>3</v>
      </c>
      <c r="B82" s="218"/>
      <c r="C82" s="213" t="s">
        <v>472</v>
      </c>
      <c r="D82" s="218">
        <v>2</v>
      </c>
      <c r="E82" s="218" t="s">
        <v>68</v>
      </c>
      <c r="F82" s="234"/>
      <c r="G82" s="178">
        <f t="shared" si="5"/>
        <v>0</v>
      </c>
    </row>
    <row r="83" spans="1:7" ht="24" x14ac:dyDescent="0.2">
      <c r="A83" s="218">
        <v>4</v>
      </c>
      <c r="B83" s="218"/>
      <c r="C83" s="213" t="s">
        <v>473</v>
      </c>
      <c r="D83" s="218">
        <v>1</v>
      </c>
      <c r="E83" s="218" t="s">
        <v>68</v>
      </c>
      <c r="F83" s="234"/>
      <c r="G83" s="178">
        <f t="shared" si="5"/>
        <v>0</v>
      </c>
    </row>
    <row r="84" spans="1:7" ht="15" x14ac:dyDescent="0.25">
      <c r="A84" s="221"/>
      <c r="B84" s="221"/>
      <c r="C84" s="179" t="s">
        <v>307</v>
      </c>
      <c r="D84" s="219"/>
      <c r="E84" s="219"/>
      <c r="F84" s="219"/>
      <c r="G84" s="180">
        <f>SUM(G80:G83)</f>
        <v>0</v>
      </c>
    </row>
  </sheetData>
  <sheetProtection algorithmName="SHA-512" hashValue="959s3+RcK1HycCaShb/pZS5rs6gg4GQ+yRpiWs3AJ8bYcrwcAKXltmgfqRuUbuGw4E0gM0RZAPjlHJ3fVbqrBg==" saltValue="/3QUvsf7R098b0CtaMwr2A==" spinCount="100000" sheet="1" objects="1" scenarios="1"/>
  <mergeCells count="2">
    <mergeCell ref="A2:G2"/>
    <mergeCell ref="A3:G3"/>
  </mergeCells>
  <pageMargins left="0.7" right="0.7" top="0.78740157499999996" bottom="0.78740157499999996" header="0.3" footer="0.3"/>
  <pageSetup paperSize="9" orientation="portrait" r:id="rId1"/>
  <ignoredErrors>
    <ignoredError sqref="B35 B7:B15 B17:B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37</vt:i4>
      </vt:variant>
    </vt:vector>
  </HeadingPairs>
  <TitlesOfParts>
    <vt:vector size="45" baseType="lpstr">
      <vt:lpstr> 01 krycí list</vt:lpstr>
      <vt:lpstr>02 rekapitulace</vt:lpstr>
      <vt:lpstr>03 INV položky</vt:lpstr>
      <vt:lpstr>04 VRN položky</vt:lpstr>
      <vt:lpstr>05 ELEKTRO rekapitulace</vt:lpstr>
      <vt:lpstr>06 ELEKTRO položky</vt:lpstr>
      <vt:lpstr>07 SLP rekapitulace</vt:lpstr>
      <vt:lpstr>08 SLP 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'02 rekapitulace'!Názvy_tisku</vt:lpstr>
      <vt:lpstr>'03 INV položky'!Názvy_tisku</vt:lpstr>
      <vt:lpstr>Objednatel</vt:lpstr>
      <vt:lpstr>' 01 krycí list'!Oblast_tisku</vt:lpstr>
      <vt:lpstr>'02 rekapitulace'!Oblast_tisku</vt:lpstr>
      <vt:lpstr>'03 INV položky'!Oblast_tisku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</dc:creator>
  <cp:lastModifiedBy>Tomáš Dosoudil</cp:lastModifiedBy>
  <cp:lastPrinted>2018-03-19T05:28:29Z</cp:lastPrinted>
  <dcterms:created xsi:type="dcterms:W3CDTF">2018-01-17T19:20:03Z</dcterms:created>
  <dcterms:modified xsi:type="dcterms:W3CDTF">2018-03-27T15:51:29Z</dcterms:modified>
</cp:coreProperties>
</file>